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defaultThemeVersion="166925"/>
  <mc:AlternateContent xmlns:mc="http://schemas.openxmlformats.org/markup-compatibility/2006">
    <mc:Choice Requires="x15">
      <x15ac:absPath xmlns:x15ac="http://schemas.microsoft.com/office/spreadsheetml/2010/11/ac" url="C:\Users\v_lphin\Documents\2023 Rate Application\Application Filing\"/>
    </mc:Choice>
  </mc:AlternateContent>
  <xr:revisionPtr revIDLastSave="0" documentId="8_{A6ACD021-1A39-45E4-8B87-3CF1A8EE561F}" xr6:coauthVersionLast="36" xr6:coauthVersionMax="36" xr10:uidLastSave="{00000000-0000-0000-0000-000000000000}"/>
  <bookViews>
    <workbookView xWindow="0" yWindow="0" windowWidth="28800" windowHeight="11090" tabRatio="742" xr2:uid="{C53068D7-6A12-4F3F-90FF-ED86EBFBDB09}"/>
  </bookViews>
  <sheets>
    <sheet name="Summary of Changes" sheetId="29" r:id="rId1"/>
    <sheet name="Instructions" sheetId="1" r:id="rId2"/>
    <sheet name="1. Information Sheet" sheetId="3" r:id="rId3"/>
    <sheet name="3. Continuity Schedule" sheetId="2" r:id="rId4"/>
    <sheet name="4. Billing Det. for Def-Var" sheetId="5" r:id="rId5"/>
    <sheet name="5. Allocating Def-Var Balances" sheetId="6" r:id="rId6"/>
    <sheet name="6. Class A Consumption Data" sheetId="7" r:id="rId7"/>
    <sheet name="6.1a GA Allocation" sheetId="8" r:id="rId8"/>
    <sheet name="6.1 GA" sheetId="9" r:id="rId9"/>
    <sheet name="6.2a CBR B_Allocation" sheetId="10" r:id="rId10"/>
    <sheet name="6.2 CBR B" sheetId="11" r:id="rId11"/>
    <sheet name="7. Calculation of Def-Var RR" sheetId="12" r:id="rId12"/>
    <sheet name="10. RTSR Current Rates" sheetId="15" r:id="rId13"/>
    <sheet name="11. RTSR - UTRs &amp; Sub-Tx" sheetId="16" r:id="rId14"/>
    <sheet name="12. RTSR - Historical Wholesale" sheetId="17" r:id="rId15"/>
    <sheet name="13. RTSR - Current Wholesale" sheetId="18" r:id="rId16"/>
    <sheet name="14. RTSR - Forecast Wholesale" sheetId="19" r:id="rId17"/>
    <sheet name="15. RTSR Rates to Forecast" sheetId="20" r:id="rId18"/>
    <sheet name="16. Rev2Cost_GDPIPI" sheetId="26" r:id="rId19"/>
  </sheets>
  <externalReferences>
    <externalReference r:id="rId20"/>
    <externalReference r:id="rId21"/>
  </externalReferences>
  <definedNames>
    <definedName name="_xlnm._FilterDatabase" localSheetId="15" hidden="1">'13. RTSR - Current Wholesale'!$D$20:$J$31</definedName>
    <definedName name="_xlnm._FilterDatabase" localSheetId="7" hidden="1">'6.1a GA Allocation'!$A$31:$K$184</definedName>
    <definedName name="_xlnm._FilterDatabase" localSheetId="11" hidden="1">'7. Calculation of Def-Var RR'!$A$11:$N$26</definedName>
    <definedName name="COS_RES_CUSTOMERS">'16. Rev2Cost_GDPIPI'!#REF!</definedName>
    <definedName name="COS_RES_KWH">'16. Rev2Cost_GDPIPI'!#REF!</definedName>
    <definedName name="forecast_wholesale_lineplus">'14. RTSR - Forecast Wholesale'!$P$113</definedName>
    <definedName name="forecast_wholesale_network">'14. RTSR - Forecast Wholesale'!$F$109</definedName>
    <definedName name="G1LD">'[1]6. Class A Consumption Data'!$C$14</definedName>
    <definedName name="G1LDCBR" localSheetId="9">'[1]6. Class A Consumption Data'!$C$17</definedName>
    <definedName name="LDCList">OFFSET('[1]2016 List'!$A$1,0,0,COUNTA('[1]2016 List'!$A:$A),1)</definedName>
    <definedName name="LDCNAME1">'1. Information Sheet'!$F$14</definedName>
    <definedName name="listdata">'[1]4. Billing Det. for Def-Var'!#REF!</definedName>
    <definedName name="Newmarket_SA">'[1]2016 List'!$C$28:$C$29</definedName>
    <definedName name="_xlnm.Print_Area" localSheetId="2">'1. Information Sheet'!$A$1:$N$83</definedName>
    <definedName name="_xlnm.Print_Area" localSheetId="13">'11. RTSR - UTRs &amp; Sub-Tx'!$B$1:$L$74</definedName>
    <definedName name="_xlnm.Print_Area" localSheetId="14">'12. RTSR - Historical Wholesale'!$A$1:$P$112</definedName>
    <definedName name="_xlnm.Print_Area" localSheetId="15">'13. RTSR - Current Wholesale'!$A$1:$P$113</definedName>
    <definedName name="_xlnm.Print_Area" localSheetId="16">'14. RTSR - Forecast Wholesale'!$A$1:$P$113</definedName>
    <definedName name="_xlnm.Print_Area" localSheetId="18">'16. Rev2Cost_GDPIPI'!$A$1:$I$35</definedName>
    <definedName name="_xlnm.Print_Area" localSheetId="4">'4. Billing Det. for Def-Var'!$A$2:$T$39</definedName>
    <definedName name="_xlnm.Print_Area" localSheetId="6">'6. Class A Consumption Data'!$A$1:$I$499</definedName>
    <definedName name="_xlnm.Print_Area" localSheetId="0">'Summary of Changes'!$B$1:$E$23</definedName>
    <definedName name="_xlnm.Print_Titles" localSheetId="3">'3. Continuity Schedule'!$C:$D</definedName>
    <definedName name="RateRiderName">OFFSET('[1]Rate Rider Database'!$C$1,1,0,COUNTA('[1]Rate Rider Database'!$C:$C)-1,1)</definedName>
    <definedName name="Total_Current_Wholesale_Lineplus">'13. RTSR - Current Wholesale'!$P$113</definedName>
    <definedName name="total_current_wholesale_network">'13. RTSR - Current Wholesale'!$F$109</definedName>
    <definedName name="YRS_LEFT">#REF!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7" i="12" l="1"/>
  <c r="K25" i="12"/>
  <c r="K24" i="12"/>
  <c r="K23" i="12"/>
  <c r="K22" i="12"/>
  <c r="K21" i="12"/>
  <c r="K20" i="12"/>
  <c r="K19" i="12"/>
  <c r="K18" i="12"/>
  <c r="G27" i="26" l="1"/>
  <c r="G28" i="26"/>
  <c r="G29" i="26"/>
  <c r="G19" i="26"/>
  <c r="G18" i="26"/>
  <c r="M17" i="11" l="1"/>
  <c r="E74" i="16" l="1"/>
  <c r="G36" i="20" l="1"/>
  <c r="G35" i="20"/>
  <c r="G34" i="20"/>
  <c r="G33" i="20"/>
  <c r="G32" i="20"/>
  <c r="G31" i="20"/>
  <c r="G30" i="20"/>
  <c r="G24" i="20"/>
  <c r="G23" i="20"/>
  <c r="G22" i="20"/>
  <c r="G21" i="20"/>
  <c r="G20" i="20"/>
  <c r="J25" i="12" l="1"/>
  <c r="M25" i="12" s="1"/>
  <c r="J24" i="12"/>
  <c r="M24" i="12" s="1"/>
  <c r="M23" i="12"/>
  <c r="J23" i="12"/>
  <c r="J19" i="12"/>
  <c r="M19" i="12" s="1"/>
  <c r="M18" i="12"/>
  <c r="J18" i="12"/>
  <c r="J17" i="12"/>
  <c r="M17" i="12" s="1"/>
  <c r="E41" i="10" l="1" a="1"/>
  <c r="E41" i="10" s="1"/>
  <c r="D41" i="10" a="1"/>
  <c r="D41" i="10" s="1"/>
  <c r="C22" i="29" l="1"/>
  <c r="C23" i="29" s="1"/>
  <c r="E20" i="29"/>
  <c r="B5" i="29"/>
  <c r="B6" i="29" s="1"/>
  <c r="B7" i="29" s="1"/>
  <c r="B8" i="29" s="1"/>
  <c r="B9" i="29" s="1"/>
  <c r="B10" i="29" s="1"/>
  <c r="B11" i="29" s="1"/>
  <c r="B12" i="29" s="1"/>
  <c r="B13" i="29" s="1"/>
  <c r="B14" i="29" s="1"/>
  <c r="B15" i="29" s="1"/>
  <c r="B16" i="29" s="1"/>
  <c r="B17" i="29" s="1"/>
  <c r="B18" i="29" s="1"/>
  <c r="B19" i="29" s="1"/>
  <c r="B20" i="29" s="1"/>
  <c r="B21" i="29" s="1"/>
  <c r="B22" i="29" s="1"/>
  <c r="B23" i="29" s="1"/>
  <c r="D25" i="26" l="1"/>
  <c r="D26" i="26"/>
  <c r="D24" i="26"/>
  <c r="G30" i="26"/>
  <c r="B14" i="26"/>
  <c r="D13" i="26" s="1"/>
  <c r="H29" i="26" l="1"/>
  <c r="G23" i="26"/>
  <c r="H22" i="26"/>
  <c r="G22" i="26"/>
  <c r="G17" i="26"/>
  <c r="H19" i="26"/>
  <c r="H27" i="26"/>
  <c r="H21" i="26"/>
  <c r="G21" i="26"/>
  <c r="H20" i="26"/>
  <c r="H26" i="26"/>
  <c r="H25" i="26"/>
  <c r="G20" i="26"/>
  <c r="H24" i="26"/>
  <c r="F24" i="26"/>
  <c r="F25" i="26"/>
  <c r="F26" i="26"/>
  <c r="F28" i="26"/>
  <c r="F23" i="26"/>
  <c r="F21" i="26"/>
  <c r="F20" i="26"/>
  <c r="F17" i="26"/>
  <c r="F22" i="26"/>
  <c r="F27" i="26"/>
  <c r="F18" i="26"/>
  <c r="F29" i="26"/>
  <c r="F19" i="26"/>
  <c r="E40" i="10" l="1" a="1"/>
  <c r="E40" i="10" s="1"/>
  <c r="E39" i="10" a="1"/>
  <c r="E39" i="10" s="1"/>
  <c r="E38" i="10" a="1"/>
  <c r="E38" i="10" s="1"/>
  <c r="E37" i="10" a="1"/>
  <c r="E37" i="10" s="1"/>
  <c r="E36" i="10" a="1"/>
  <c r="E36" i="10" s="1"/>
  <c r="E35" i="10" a="1"/>
  <c r="E35" i="10" s="1"/>
  <c r="E34" i="10" a="1"/>
  <c r="E34" i="10" s="1"/>
  <c r="E184" i="10" l="1"/>
  <c r="D34" i="10" l="1" a="1"/>
  <c r="D34" i="10" s="1"/>
  <c r="D40" i="10" a="1"/>
  <c r="D40" i="10" s="1"/>
  <c r="D39" i="10" a="1"/>
  <c r="D39" i="10" s="1"/>
  <c r="D38" i="10" a="1"/>
  <c r="D38" i="10" s="1"/>
  <c r="D37" i="10" a="1"/>
  <c r="D37" i="10" s="1"/>
  <c r="D36" i="10" a="1"/>
  <c r="D36" i="10" s="1"/>
  <c r="D35" i="10" a="1"/>
  <c r="D35" i="10" s="1"/>
  <c r="D19" i="10"/>
  <c r="E41" i="8" l="1"/>
  <c r="E40" i="8"/>
  <c r="E39" i="8"/>
  <c r="E38" i="8"/>
  <c r="E37" i="8"/>
  <c r="E36" i="8"/>
  <c r="E35" i="8"/>
  <c r="E34" i="8"/>
  <c r="D41" i="8"/>
  <c r="D40" i="8"/>
  <c r="D39" i="8"/>
  <c r="D38" i="8"/>
  <c r="D37" i="8"/>
  <c r="D36" i="8"/>
  <c r="D35" i="8"/>
  <c r="D34" i="8"/>
  <c r="E20" i="8"/>
  <c r="E20" i="10" s="1"/>
  <c r="D20" i="8"/>
  <c r="D20" i="10" s="1"/>
  <c r="D19" i="8"/>
  <c r="D498" i="7"/>
  <c r="D496" i="7"/>
  <c r="D494" i="7"/>
  <c r="D492" i="7"/>
  <c r="D51" i="7"/>
  <c r="D48" i="7"/>
  <c r="D45" i="7"/>
  <c r="D42" i="7"/>
  <c r="D39" i="7"/>
  <c r="D36" i="7"/>
  <c r="D33" i="7"/>
  <c r="D30" i="7"/>
  <c r="W25" i="6" l="1"/>
  <c r="W24" i="6"/>
  <c r="W23" i="6"/>
  <c r="W22" i="6"/>
  <c r="W21" i="6"/>
  <c r="W20" i="6"/>
  <c r="W19" i="6"/>
  <c r="W18" i="6"/>
  <c r="W17" i="6"/>
  <c r="E25" i="6"/>
  <c r="E24" i="6"/>
  <c r="E23" i="6"/>
  <c r="E22" i="6"/>
  <c r="E21" i="6"/>
  <c r="E20" i="6"/>
  <c r="E19" i="6"/>
  <c r="E18" i="6"/>
  <c r="F48" i="20" l="1"/>
  <c r="E48" i="20"/>
  <c r="F47" i="20"/>
  <c r="E47" i="20"/>
  <c r="F46" i="20"/>
  <c r="E46" i="20"/>
  <c r="F45" i="20"/>
  <c r="E45" i="20"/>
  <c r="F44" i="20"/>
  <c r="E44" i="20"/>
  <c r="F43" i="20"/>
  <c r="E43" i="20"/>
  <c r="F42" i="20"/>
  <c r="E42" i="20"/>
  <c r="F41" i="20"/>
  <c r="E41" i="20"/>
  <c r="F60" i="20"/>
  <c r="E60" i="20"/>
  <c r="F59" i="20"/>
  <c r="E59" i="20"/>
  <c r="F58" i="20"/>
  <c r="E58" i="20"/>
  <c r="F57" i="20"/>
  <c r="E57" i="20"/>
  <c r="F56" i="20"/>
  <c r="E56" i="20"/>
  <c r="F55" i="20"/>
  <c r="E55" i="20"/>
  <c r="F54" i="20"/>
  <c r="E54" i="20"/>
  <c r="F53" i="20"/>
  <c r="E53" i="20"/>
  <c r="F36" i="20" l="1"/>
  <c r="F34" i="20"/>
  <c r="F33" i="20"/>
  <c r="F32" i="20"/>
  <c r="E35" i="20"/>
  <c r="E31" i="20"/>
  <c r="E30" i="20"/>
  <c r="E29" i="20"/>
  <c r="F24" i="20"/>
  <c r="F22" i="20"/>
  <c r="F21" i="20"/>
  <c r="F20" i="20"/>
  <c r="E23" i="20"/>
  <c r="E19" i="20"/>
  <c r="E18" i="20"/>
  <c r="E17" i="20"/>
  <c r="D36" i="20"/>
  <c r="D35" i="20"/>
  <c r="D34" i="20"/>
  <c r="D33" i="20"/>
  <c r="D32" i="20"/>
  <c r="D31" i="20"/>
  <c r="D30" i="20"/>
  <c r="D29" i="20"/>
  <c r="G29" i="20" s="1"/>
  <c r="D24" i="20"/>
  <c r="D23" i="20"/>
  <c r="D22" i="20"/>
  <c r="D21" i="20"/>
  <c r="D20" i="20"/>
  <c r="D19" i="20"/>
  <c r="D18" i="20"/>
  <c r="D17" i="20"/>
  <c r="I74" i="16"/>
  <c r="P111" i="18" s="1"/>
  <c r="H36" i="20" l="1"/>
  <c r="H35" i="20"/>
  <c r="H30" i="20"/>
  <c r="H34" i="20"/>
  <c r="H33" i="20"/>
  <c r="H32" i="20"/>
  <c r="H31" i="20"/>
  <c r="H29" i="20"/>
  <c r="L74" i="16"/>
  <c r="E26" i="5"/>
  <c r="D26" i="5"/>
  <c r="C26" i="5"/>
  <c r="G19" i="20" l="1"/>
  <c r="G18" i="20"/>
  <c r="G17" i="20"/>
  <c r="H23" i="20" l="1"/>
  <c r="H18" i="20"/>
  <c r="H22" i="20"/>
  <c r="H21" i="20"/>
  <c r="H20" i="20"/>
  <c r="H19" i="20"/>
  <c r="H17" i="20"/>
  <c r="H24" i="20"/>
  <c r="P111" i="19"/>
  <c r="L88" i="19"/>
  <c r="H88" i="19"/>
  <c r="D88" i="19"/>
  <c r="L87" i="19"/>
  <c r="H87" i="19"/>
  <c r="D87" i="19"/>
  <c r="L86" i="19"/>
  <c r="H86" i="19"/>
  <c r="D86" i="19"/>
  <c r="L85" i="19"/>
  <c r="H85" i="19"/>
  <c r="D85" i="19"/>
  <c r="L84" i="19"/>
  <c r="H84" i="19"/>
  <c r="D84" i="19"/>
  <c r="L83" i="19"/>
  <c r="H83" i="19"/>
  <c r="D83" i="19"/>
  <c r="L82" i="19"/>
  <c r="H82" i="19"/>
  <c r="D82" i="19"/>
  <c r="L81" i="19"/>
  <c r="H81" i="19"/>
  <c r="D81" i="19"/>
  <c r="L80" i="19"/>
  <c r="H80" i="19"/>
  <c r="D80" i="19"/>
  <c r="L79" i="19"/>
  <c r="H79" i="19"/>
  <c r="D79" i="19"/>
  <c r="L78" i="19"/>
  <c r="H78" i="19"/>
  <c r="D78" i="19"/>
  <c r="M77" i="19"/>
  <c r="L77" i="19"/>
  <c r="I77" i="19"/>
  <c r="I78" i="19" s="1"/>
  <c r="I79" i="19" s="1"/>
  <c r="I80" i="19" s="1"/>
  <c r="H77" i="19"/>
  <c r="E77" i="19"/>
  <c r="D77" i="19"/>
  <c r="B73" i="19"/>
  <c r="L69" i="19"/>
  <c r="H69" i="19"/>
  <c r="D69" i="19"/>
  <c r="L68" i="19"/>
  <c r="H68" i="19"/>
  <c r="D68" i="19"/>
  <c r="L67" i="19"/>
  <c r="H67" i="19"/>
  <c r="D67" i="19"/>
  <c r="L66" i="19"/>
  <c r="H66" i="19"/>
  <c r="D66" i="19"/>
  <c r="L65" i="19"/>
  <c r="H65" i="19"/>
  <c r="D65" i="19"/>
  <c r="L64" i="19"/>
  <c r="H64" i="19"/>
  <c r="D64" i="19"/>
  <c r="L63" i="19"/>
  <c r="H63" i="19"/>
  <c r="D63" i="19"/>
  <c r="L62" i="19"/>
  <c r="H62" i="19"/>
  <c r="D62" i="19"/>
  <c r="L61" i="19"/>
  <c r="H61" i="19"/>
  <c r="D61" i="19"/>
  <c r="L60" i="19"/>
  <c r="H60" i="19"/>
  <c r="D60" i="19"/>
  <c r="D71" i="19" s="1"/>
  <c r="E71" i="19" s="1"/>
  <c r="L59" i="19"/>
  <c r="H59" i="19"/>
  <c r="H71" i="19" s="1"/>
  <c r="I71" i="19" s="1"/>
  <c r="D59" i="19"/>
  <c r="M58" i="19"/>
  <c r="L58" i="19"/>
  <c r="I58" i="19"/>
  <c r="I59" i="19" s="1"/>
  <c r="H58" i="19"/>
  <c r="E58" i="19"/>
  <c r="F58" i="19" s="1"/>
  <c r="D58" i="19"/>
  <c r="B54" i="19"/>
  <c r="L50" i="19"/>
  <c r="H50" i="19"/>
  <c r="D50" i="19"/>
  <c r="L49" i="19"/>
  <c r="H49" i="19"/>
  <c r="D49" i="19"/>
  <c r="L48" i="19"/>
  <c r="H48" i="19"/>
  <c r="D48" i="19"/>
  <c r="L47" i="19"/>
  <c r="H47" i="19"/>
  <c r="D47" i="19"/>
  <c r="D104" i="19" s="1"/>
  <c r="L46" i="19"/>
  <c r="H46" i="19"/>
  <c r="D46" i="19"/>
  <c r="L45" i="19"/>
  <c r="H45" i="19"/>
  <c r="D45" i="19"/>
  <c r="L44" i="19"/>
  <c r="H44" i="19"/>
  <c r="D44" i="19"/>
  <c r="L43" i="19"/>
  <c r="H43" i="19"/>
  <c r="D43" i="19"/>
  <c r="L42" i="19"/>
  <c r="H42" i="19"/>
  <c r="D42" i="19"/>
  <c r="L41" i="19"/>
  <c r="H41" i="19"/>
  <c r="D41" i="19"/>
  <c r="L40" i="19"/>
  <c r="H40" i="19"/>
  <c r="D40" i="19"/>
  <c r="M39" i="19"/>
  <c r="L39" i="19"/>
  <c r="I39" i="19"/>
  <c r="I40" i="19" s="1"/>
  <c r="I41" i="19" s="1"/>
  <c r="I42" i="19" s="1"/>
  <c r="I43" i="19" s="1"/>
  <c r="H39" i="19"/>
  <c r="E39" i="19"/>
  <c r="E40" i="19" s="1"/>
  <c r="E41" i="19" s="1"/>
  <c r="E42" i="19" s="1"/>
  <c r="F42" i="19" s="1"/>
  <c r="D39" i="19"/>
  <c r="L31" i="19"/>
  <c r="H31" i="19"/>
  <c r="D31" i="19"/>
  <c r="L30" i="19"/>
  <c r="H30" i="19"/>
  <c r="D30" i="19"/>
  <c r="L29" i="19"/>
  <c r="H29" i="19"/>
  <c r="D29" i="19"/>
  <c r="L28" i="19"/>
  <c r="H28" i="19"/>
  <c r="D28" i="19"/>
  <c r="L27" i="19"/>
  <c r="H27" i="19"/>
  <c r="D27" i="19"/>
  <c r="L26" i="19"/>
  <c r="H26" i="19"/>
  <c r="D26" i="19"/>
  <c r="L25" i="19"/>
  <c r="H25" i="19"/>
  <c r="D25" i="19"/>
  <c r="L24" i="19"/>
  <c r="H24" i="19"/>
  <c r="H100" i="19" s="1"/>
  <c r="D24" i="19"/>
  <c r="L23" i="19"/>
  <c r="H23" i="19"/>
  <c r="D23" i="19"/>
  <c r="L22" i="19"/>
  <c r="H22" i="19"/>
  <c r="D22" i="19"/>
  <c r="L21" i="19"/>
  <c r="H21" i="19"/>
  <c r="D21" i="19"/>
  <c r="M20" i="19"/>
  <c r="L20" i="19"/>
  <c r="L96" i="19" s="1"/>
  <c r="I20" i="19"/>
  <c r="H20" i="19"/>
  <c r="E20" i="19"/>
  <c r="D20" i="19"/>
  <c r="L88" i="18"/>
  <c r="H88" i="18"/>
  <c r="D88" i="18"/>
  <c r="L87" i="18"/>
  <c r="H87" i="18"/>
  <c r="D87" i="18"/>
  <c r="L86" i="18"/>
  <c r="H86" i="18"/>
  <c r="D86" i="18"/>
  <c r="L85" i="18"/>
  <c r="H85" i="18"/>
  <c r="D85" i="18"/>
  <c r="L84" i="18"/>
  <c r="H84" i="18"/>
  <c r="D84" i="18"/>
  <c r="L83" i="18"/>
  <c r="H83" i="18"/>
  <c r="D83" i="18"/>
  <c r="L82" i="18"/>
  <c r="H82" i="18"/>
  <c r="D82" i="18"/>
  <c r="L81" i="18"/>
  <c r="H81" i="18"/>
  <c r="D81" i="18"/>
  <c r="L80" i="18"/>
  <c r="H80" i="18"/>
  <c r="D80" i="18"/>
  <c r="L79" i="18"/>
  <c r="H79" i="18"/>
  <c r="D79" i="18"/>
  <c r="L78" i="18"/>
  <c r="L90" i="18" s="1"/>
  <c r="M90" i="18" s="1"/>
  <c r="H78" i="18"/>
  <c r="D78" i="18"/>
  <c r="F78" i="18" s="1"/>
  <c r="M77" i="18"/>
  <c r="L77" i="18"/>
  <c r="I77" i="18"/>
  <c r="H77" i="18"/>
  <c r="E77" i="18"/>
  <c r="D77" i="18"/>
  <c r="F77" i="18" s="1"/>
  <c r="B73" i="18"/>
  <c r="L69" i="18"/>
  <c r="H69" i="18"/>
  <c r="D69" i="18"/>
  <c r="L68" i="18"/>
  <c r="H68" i="18"/>
  <c r="D68" i="18"/>
  <c r="L67" i="18"/>
  <c r="H67" i="18"/>
  <c r="D67" i="18"/>
  <c r="L66" i="18"/>
  <c r="H66" i="18"/>
  <c r="D66" i="18"/>
  <c r="L65" i="18"/>
  <c r="H65" i="18"/>
  <c r="D65" i="18"/>
  <c r="L64" i="18"/>
  <c r="H64" i="18"/>
  <c r="D64" i="18"/>
  <c r="L63" i="18"/>
  <c r="H63" i="18"/>
  <c r="D63" i="18"/>
  <c r="L62" i="18"/>
  <c r="H62" i="18"/>
  <c r="D62" i="18"/>
  <c r="L61" i="18"/>
  <c r="H61" i="18"/>
  <c r="D61" i="18"/>
  <c r="L60" i="18"/>
  <c r="H60" i="18"/>
  <c r="D60" i="18"/>
  <c r="L59" i="18"/>
  <c r="L71" i="18" s="1"/>
  <c r="M71" i="18" s="1"/>
  <c r="H59" i="18"/>
  <c r="D59" i="18"/>
  <c r="M58" i="18"/>
  <c r="L58" i="18"/>
  <c r="I58" i="18"/>
  <c r="H58" i="18"/>
  <c r="E58" i="18"/>
  <c r="D58" i="18"/>
  <c r="D71" i="18" s="1"/>
  <c r="E71" i="18" s="1"/>
  <c r="B54" i="18"/>
  <c r="L50" i="18"/>
  <c r="H50" i="18"/>
  <c r="D50" i="18"/>
  <c r="L49" i="18"/>
  <c r="H49" i="18"/>
  <c r="D49" i="18"/>
  <c r="L48" i="18"/>
  <c r="H48" i="18"/>
  <c r="D48" i="18"/>
  <c r="L47" i="18"/>
  <c r="H47" i="18"/>
  <c r="D47" i="18"/>
  <c r="L46" i="18"/>
  <c r="H46" i="18"/>
  <c r="D46" i="18"/>
  <c r="L45" i="18"/>
  <c r="H45" i="18"/>
  <c r="D45" i="18"/>
  <c r="L44" i="18"/>
  <c r="H44" i="18"/>
  <c r="D44" i="18"/>
  <c r="D101" i="18" s="1"/>
  <c r="L43" i="18"/>
  <c r="H43" i="18"/>
  <c r="D43" i="18"/>
  <c r="L42" i="18"/>
  <c r="H42" i="18"/>
  <c r="D42" i="18"/>
  <c r="L41" i="18"/>
  <c r="H41" i="18"/>
  <c r="D41" i="18"/>
  <c r="D98" i="18" s="1"/>
  <c r="L40" i="18"/>
  <c r="H40" i="18"/>
  <c r="D40" i="18"/>
  <c r="M39" i="18"/>
  <c r="L39" i="18"/>
  <c r="I39" i="18"/>
  <c r="H39" i="18"/>
  <c r="E39" i="18"/>
  <c r="D39" i="18"/>
  <c r="D52" i="18" s="1"/>
  <c r="E52" i="18" s="1"/>
  <c r="L31" i="18"/>
  <c r="H31" i="18"/>
  <c r="D31" i="18"/>
  <c r="L30" i="18"/>
  <c r="L106" i="18" s="1"/>
  <c r="H30" i="18"/>
  <c r="D30" i="18"/>
  <c r="D106" i="18" s="1"/>
  <c r="L29" i="18"/>
  <c r="H29" i="18"/>
  <c r="H105" i="18" s="1"/>
  <c r="D29" i="18"/>
  <c r="L28" i="18"/>
  <c r="L104" i="18" s="1"/>
  <c r="H28" i="18"/>
  <c r="D28" i="18"/>
  <c r="L27" i="18"/>
  <c r="H27" i="18"/>
  <c r="H103" i="18" s="1"/>
  <c r="D27" i="18"/>
  <c r="L26" i="18"/>
  <c r="L102" i="18" s="1"/>
  <c r="H26" i="18"/>
  <c r="D26" i="18"/>
  <c r="D102" i="18" s="1"/>
  <c r="L25" i="18"/>
  <c r="H25" i="18"/>
  <c r="D25" i="18"/>
  <c r="L24" i="18"/>
  <c r="L100" i="18" s="1"/>
  <c r="H24" i="18"/>
  <c r="H33" i="18" s="1"/>
  <c r="D24" i="18"/>
  <c r="D100" i="18" s="1"/>
  <c r="M23" i="18"/>
  <c r="L23" i="18"/>
  <c r="L99" i="18" s="1"/>
  <c r="I23" i="18"/>
  <c r="H23" i="18"/>
  <c r="E23" i="18"/>
  <c r="D23" i="18"/>
  <c r="F23" i="18" s="1"/>
  <c r="L22" i="18"/>
  <c r="L98" i="18" s="1"/>
  <c r="H22" i="18"/>
  <c r="D22" i="18"/>
  <c r="L21" i="18"/>
  <c r="N21" i="18" s="1"/>
  <c r="H21" i="18"/>
  <c r="D21" i="18"/>
  <c r="M20" i="18"/>
  <c r="L20" i="18"/>
  <c r="I20" i="18"/>
  <c r="H20" i="18"/>
  <c r="H96" i="18" s="1"/>
  <c r="E20" i="18"/>
  <c r="D20" i="18"/>
  <c r="D96" i="18" s="1"/>
  <c r="P110" i="17"/>
  <c r="L107" i="19"/>
  <c r="H107" i="19"/>
  <c r="D107" i="19"/>
  <c r="H106" i="19"/>
  <c r="L105" i="19"/>
  <c r="L104" i="19"/>
  <c r="H104" i="19"/>
  <c r="D102" i="19"/>
  <c r="L101" i="19"/>
  <c r="L99" i="19"/>
  <c r="H99" i="19"/>
  <c r="D99" i="19"/>
  <c r="N78" i="19"/>
  <c r="M78" i="19"/>
  <c r="M79" i="19" s="1"/>
  <c r="M80" i="19" s="1"/>
  <c r="N77" i="19"/>
  <c r="J77" i="19"/>
  <c r="I60" i="19"/>
  <c r="I61" i="19" s="1"/>
  <c r="M59" i="19"/>
  <c r="N59" i="19" s="1"/>
  <c r="N58" i="19"/>
  <c r="M40" i="19"/>
  <c r="N40" i="19" s="1"/>
  <c r="N39" i="19"/>
  <c r="M21" i="19"/>
  <c r="M22" i="19" s="1"/>
  <c r="I21" i="19"/>
  <c r="J21" i="19" s="1"/>
  <c r="E21" i="19"/>
  <c r="E22" i="19" s="1"/>
  <c r="N20" i="19"/>
  <c r="D107" i="18"/>
  <c r="H106" i="18"/>
  <c r="H104" i="18"/>
  <c r="D104" i="18"/>
  <c r="H102" i="18"/>
  <c r="L101" i="18"/>
  <c r="H101" i="18"/>
  <c r="H99" i="18"/>
  <c r="H98" i="18"/>
  <c r="H97" i="18"/>
  <c r="D90" i="18"/>
  <c r="E90" i="18" s="1"/>
  <c r="M80" i="18"/>
  <c r="M81" i="18" s="1"/>
  <c r="M78" i="18"/>
  <c r="M79" i="18" s="1"/>
  <c r="N79" i="18" s="1"/>
  <c r="I78" i="18"/>
  <c r="J78" i="18" s="1"/>
  <c r="E78" i="18"/>
  <c r="E79" i="18" s="1"/>
  <c r="F79" i="18" s="1"/>
  <c r="N77" i="18"/>
  <c r="H71" i="18"/>
  <c r="I71" i="18" s="1"/>
  <c r="E60" i="18"/>
  <c r="M59" i="18"/>
  <c r="M60" i="18" s="1"/>
  <c r="N60" i="18" s="1"/>
  <c r="I59" i="18"/>
  <c r="J59" i="18" s="1"/>
  <c r="E59" i="18"/>
  <c r="F59" i="18" s="1"/>
  <c r="N58" i="18"/>
  <c r="J58" i="18"/>
  <c r="H52" i="18"/>
  <c r="I52" i="18" s="1"/>
  <c r="E41" i="18"/>
  <c r="M40" i="18"/>
  <c r="M41" i="18" s="1"/>
  <c r="I40" i="18"/>
  <c r="J40" i="18" s="1"/>
  <c r="F40" i="18"/>
  <c r="E40" i="18"/>
  <c r="N39" i="18"/>
  <c r="J39" i="18"/>
  <c r="P39" i="18" s="1"/>
  <c r="E26" i="18"/>
  <c r="I25" i="18"/>
  <c r="J25" i="18" s="1"/>
  <c r="N24" i="18"/>
  <c r="M24" i="18"/>
  <c r="M25" i="18" s="1"/>
  <c r="N25" i="18" s="1"/>
  <c r="J24" i="18"/>
  <c r="I24" i="18"/>
  <c r="E24" i="18"/>
  <c r="E25" i="18" s="1"/>
  <c r="F25" i="18" s="1"/>
  <c r="N23" i="18"/>
  <c r="J23" i="18"/>
  <c r="I22" i="18"/>
  <c r="M21" i="18"/>
  <c r="M22" i="18" s="1"/>
  <c r="N22" i="18" s="1"/>
  <c r="I21" i="18"/>
  <c r="J21" i="18" s="1"/>
  <c r="E21" i="18"/>
  <c r="F21" i="18" s="1"/>
  <c r="J20" i="18"/>
  <c r="F20" i="18"/>
  <c r="N106" i="17"/>
  <c r="L106" i="17"/>
  <c r="J106" i="17"/>
  <c r="H106" i="17"/>
  <c r="F106" i="17"/>
  <c r="D106" i="17"/>
  <c r="N105" i="17"/>
  <c r="L105" i="17"/>
  <c r="J105" i="17"/>
  <c r="P105" i="17" s="1"/>
  <c r="I105" i="17"/>
  <c r="H105" i="17"/>
  <c r="F105" i="17"/>
  <c r="D105" i="17"/>
  <c r="N104" i="17"/>
  <c r="L104" i="17"/>
  <c r="M104" i="17" s="1"/>
  <c r="J104" i="17"/>
  <c r="P104" i="17" s="1"/>
  <c r="I104" i="17"/>
  <c r="H104" i="17"/>
  <c r="F104" i="17"/>
  <c r="E104" i="17"/>
  <c r="D104" i="17"/>
  <c r="N103" i="17"/>
  <c r="M103" i="17"/>
  <c r="L103" i="17"/>
  <c r="J103" i="17"/>
  <c r="H103" i="17"/>
  <c r="F103" i="17"/>
  <c r="D103" i="17"/>
  <c r="E103" i="17" s="1"/>
  <c r="N102" i="17"/>
  <c r="L102" i="17"/>
  <c r="M102" i="17" s="1"/>
  <c r="J102" i="17"/>
  <c r="P102" i="17" s="1"/>
  <c r="H102" i="17"/>
  <c r="I102" i="17" s="1"/>
  <c r="F102" i="17"/>
  <c r="D102" i="17"/>
  <c r="N101" i="17"/>
  <c r="L101" i="17"/>
  <c r="M101" i="17" s="1"/>
  <c r="J101" i="17"/>
  <c r="H101" i="17"/>
  <c r="I101" i="17" s="1"/>
  <c r="F101" i="17"/>
  <c r="D101" i="17"/>
  <c r="N100" i="17"/>
  <c r="P100" i="17" s="1"/>
  <c r="L100" i="17"/>
  <c r="M100" i="17" s="1"/>
  <c r="J100" i="17"/>
  <c r="H100" i="17"/>
  <c r="I100" i="17" s="1"/>
  <c r="F100" i="17"/>
  <c r="D100" i="17"/>
  <c r="N99" i="17"/>
  <c r="L99" i="17"/>
  <c r="M99" i="17" s="1"/>
  <c r="J99" i="17"/>
  <c r="H99" i="17"/>
  <c r="F99" i="17"/>
  <c r="D99" i="17"/>
  <c r="E99" i="17" s="1"/>
  <c r="N98" i="17"/>
  <c r="L98" i="17"/>
  <c r="M98" i="17" s="1"/>
  <c r="J98" i="17"/>
  <c r="H98" i="17"/>
  <c r="F98" i="17"/>
  <c r="D98" i="17"/>
  <c r="N97" i="17"/>
  <c r="M97" i="17" s="1"/>
  <c r="L97" i="17"/>
  <c r="J97" i="17"/>
  <c r="H97" i="17"/>
  <c r="F97" i="17"/>
  <c r="D97" i="17"/>
  <c r="N96" i="17"/>
  <c r="L96" i="17"/>
  <c r="J96" i="17"/>
  <c r="H96" i="17"/>
  <c r="I96" i="17" s="1"/>
  <c r="F96" i="17"/>
  <c r="D96" i="17"/>
  <c r="N95" i="17"/>
  <c r="L95" i="17"/>
  <c r="J95" i="17"/>
  <c r="H95" i="17"/>
  <c r="I95" i="17" s="1"/>
  <c r="F95" i="17"/>
  <c r="F108" i="17" s="1"/>
  <c r="D95" i="17"/>
  <c r="N89" i="17"/>
  <c r="L89" i="17"/>
  <c r="M89" i="17" s="1"/>
  <c r="J89" i="17"/>
  <c r="H89" i="17"/>
  <c r="I89" i="17" s="1"/>
  <c r="F89" i="17"/>
  <c r="E89" i="17"/>
  <c r="D89" i="17"/>
  <c r="P87" i="17"/>
  <c r="M87" i="17"/>
  <c r="I87" i="17"/>
  <c r="E87" i="17"/>
  <c r="P86" i="17"/>
  <c r="M86" i="17"/>
  <c r="I86" i="17"/>
  <c r="E86" i="17"/>
  <c r="P85" i="17"/>
  <c r="M85" i="17"/>
  <c r="I85" i="17"/>
  <c r="E85" i="17"/>
  <c r="P84" i="17"/>
  <c r="M84" i="17"/>
  <c r="I84" i="17"/>
  <c r="E84" i="17"/>
  <c r="P83" i="17"/>
  <c r="M83" i="17"/>
  <c r="I83" i="17"/>
  <c r="E83" i="17"/>
  <c r="P82" i="17"/>
  <c r="M82" i="17"/>
  <c r="I82" i="17"/>
  <c r="E82" i="17"/>
  <c r="P81" i="17"/>
  <c r="M81" i="17"/>
  <c r="I81" i="17"/>
  <c r="E81" i="17"/>
  <c r="P80" i="17"/>
  <c r="M80" i="17"/>
  <c r="I80" i="17"/>
  <c r="E80" i="17"/>
  <c r="P79" i="17"/>
  <c r="M79" i="17"/>
  <c r="I79" i="17"/>
  <c r="E79" i="17"/>
  <c r="P78" i="17"/>
  <c r="M78" i="17"/>
  <c r="I78" i="17"/>
  <c r="E78" i="17"/>
  <c r="P77" i="17"/>
  <c r="M77" i="17"/>
  <c r="I77" i="17"/>
  <c r="E77" i="17"/>
  <c r="P76" i="17"/>
  <c r="P89" i="17" s="1"/>
  <c r="M76" i="17"/>
  <c r="I76" i="17"/>
  <c r="E76" i="17"/>
  <c r="N70" i="17"/>
  <c r="M70" i="17"/>
  <c r="L70" i="17"/>
  <c r="J70" i="17"/>
  <c r="I70" i="17"/>
  <c r="H70" i="17"/>
  <c r="F70" i="17"/>
  <c r="D70" i="17"/>
  <c r="E70" i="17" s="1"/>
  <c r="P68" i="17"/>
  <c r="M68" i="17"/>
  <c r="I68" i="17"/>
  <c r="E68" i="17"/>
  <c r="P67" i="17"/>
  <c r="M67" i="17"/>
  <c r="I67" i="17"/>
  <c r="E67" i="17"/>
  <c r="P66" i="17"/>
  <c r="M66" i="17"/>
  <c r="I66" i="17"/>
  <c r="E66" i="17"/>
  <c r="P65" i="17"/>
  <c r="M65" i="17"/>
  <c r="I65" i="17"/>
  <c r="E65" i="17"/>
  <c r="P64" i="17"/>
  <c r="M64" i="17"/>
  <c r="I64" i="17"/>
  <c r="E64" i="17"/>
  <c r="P63" i="17"/>
  <c r="M63" i="17"/>
  <c r="I63" i="17"/>
  <c r="E63" i="17"/>
  <c r="P62" i="17"/>
  <c r="M62" i="17"/>
  <c r="I62" i="17"/>
  <c r="E62" i="17"/>
  <c r="P61" i="17"/>
  <c r="M61" i="17"/>
  <c r="I61" i="17"/>
  <c r="E61" i="17"/>
  <c r="P60" i="17"/>
  <c r="M60" i="17"/>
  <c r="I60" i="17"/>
  <c r="E60" i="17"/>
  <c r="P59" i="17"/>
  <c r="M59" i="17"/>
  <c r="I59" i="17"/>
  <c r="E59" i="17"/>
  <c r="P58" i="17"/>
  <c r="M58" i="17"/>
  <c r="I58" i="17"/>
  <c r="E58" i="17"/>
  <c r="P57" i="17"/>
  <c r="P70" i="17" s="1"/>
  <c r="M57" i="17"/>
  <c r="I57" i="17"/>
  <c r="E57" i="17"/>
  <c r="N51" i="17"/>
  <c r="L51" i="17"/>
  <c r="M51" i="17" s="1"/>
  <c r="J51" i="17"/>
  <c r="I51" i="17"/>
  <c r="H51" i="17"/>
  <c r="F51" i="17"/>
  <c r="E51" i="17"/>
  <c r="D51" i="17"/>
  <c r="P49" i="17"/>
  <c r="M49" i="17"/>
  <c r="I49" i="17"/>
  <c r="E49" i="17"/>
  <c r="P48" i="17"/>
  <c r="M48" i="17"/>
  <c r="I48" i="17"/>
  <c r="E48" i="17"/>
  <c r="P47" i="17"/>
  <c r="M47" i="17"/>
  <c r="I47" i="17"/>
  <c r="E47" i="17"/>
  <c r="P46" i="17"/>
  <c r="M46" i="17"/>
  <c r="I46" i="17"/>
  <c r="E46" i="17"/>
  <c r="P45" i="17"/>
  <c r="M45" i="17"/>
  <c r="I45" i="17"/>
  <c r="E45" i="17"/>
  <c r="P44" i="17"/>
  <c r="M44" i="17"/>
  <c r="I44" i="17"/>
  <c r="E44" i="17"/>
  <c r="P43" i="17"/>
  <c r="M43" i="17"/>
  <c r="I43" i="17"/>
  <c r="E43" i="17"/>
  <c r="P42" i="17"/>
  <c r="M42" i="17"/>
  <c r="I42" i="17"/>
  <c r="E42" i="17"/>
  <c r="P41" i="17"/>
  <c r="M41" i="17"/>
  <c r="I41" i="17"/>
  <c r="E41" i="17"/>
  <c r="P40" i="17"/>
  <c r="M40" i="17"/>
  <c r="I40" i="17"/>
  <c r="E40" i="17"/>
  <c r="P39" i="17"/>
  <c r="P51" i="17" s="1"/>
  <c r="M39" i="17"/>
  <c r="I39" i="17"/>
  <c r="E39" i="17"/>
  <c r="P38" i="17"/>
  <c r="M38" i="17"/>
  <c r="I38" i="17"/>
  <c r="E38" i="17"/>
  <c r="N32" i="17"/>
  <c r="L32" i="17"/>
  <c r="J32" i="17"/>
  <c r="H32" i="17"/>
  <c r="F32" i="17"/>
  <c r="D32" i="17"/>
  <c r="P30" i="17"/>
  <c r="M30" i="17"/>
  <c r="I30" i="17"/>
  <c r="E30" i="17"/>
  <c r="P29" i="17"/>
  <c r="M29" i="17"/>
  <c r="I29" i="17"/>
  <c r="E29" i="17"/>
  <c r="P28" i="17"/>
  <c r="M28" i="17"/>
  <c r="I28" i="17"/>
  <c r="E28" i="17"/>
  <c r="P27" i="17"/>
  <c r="M27" i="17"/>
  <c r="I27" i="17"/>
  <c r="E27" i="17"/>
  <c r="P26" i="17"/>
  <c r="M26" i="17"/>
  <c r="I26" i="17"/>
  <c r="E26" i="17"/>
  <c r="P25" i="17"/>
  <c r="M25" i="17"/>
  <c r="I25" i="17"/>
  <c r="E25" i="17"/>
  <c r="P24" i="17"/>
  <c r="M24" i="17"/>
  <c r="I24" i="17"/>
  <c r="E24" i="17"/>
  <c r="P23" i="17"/>
  <c r="M23" i="17"/>
  <c r="I23" i="17"/>
  <c r="E23" i="17"/>
  <c r="P22" i="17"/>
  <c r="M22" i="17"/>
  <c r="I22" i="17"/>
  <c r="E22" i="17"/>
  <c r="P21" i="17"/>
  <c r="M21" i="17"/>
  <c r="I21" i="17"/>
  <c r="E21" i="17"/>
  <c r="P20" i="17"/>
  <c r="M20" i="17"/>
  <c r="I20" i="17"/>
  <c r="E20" i="17"/>
  <c r="P19" i="17"/>
  <c r="M19" i="17"/>
  <c r="I19" i="17"/>
  <c r="E19" i="17"/>
  <c r="M81" i="19" l="1"/>
  <c r="M82" i="19" s="1"/>
  <c r="N80" i="19"/>
  <c r="N81" i="19"/>
  <c r="J22" i="18"/>
  <c r="N40" i="18"/>
  <c r="P40" i="18" s="1"/>
  <c r="N79" i="19"/>
  <c r="E22" i="18"/>
  <c r="F22" i="18" s="1"/>
  <c r="I79" i="18"/>
  <c r="I80" i="18" s="1"/>
  <c r="J78" i="19"/>
  <c r="P78" i="19" s="1"/>
  <c r="P106" i="17"/>
  <c r="M95" i="17"/>
  <c r="M106" i="17"/>
  <c r="P32" i="17"/>
  <c r="P98" i="17"/>
  <c r="M105" i="17"/>
  <c r="M32" i="17"/>
  <c r="P97" i="17"/>
  <c r="P96" i="17"/>
  <c r="P101" i="17"/>
  <c r="L33" i="18"/>
  <c r="L103" i="18"/>
  <c r="L106" i="19"/>
  <c r="L107" i="18"/>
  <c r="L105" i="18"/>
  <c r="I97" i="17"/>
  <c r="I103" i="17"/>
  <c r="I106" i="17"/>
  <c r="P99" i="17"/>
  <c r="I32" i="17"/>
  <c r="P103" i="17"/>
  <c r="I99" i="17"/>
  <c r="H33" i="19"/>
  <c r="H108" i="17"/>
  <c r="H105" i="19"/>
  <c r="E96" i="17"/>
  <c r="E97" i="17"/>
  <c r="E98" i="17"/>
  <c r="E32" i="17"/>
  <c r="E105" i="17"/>
  <c r="E106" i="17"/>
  <c r="E100" i="17"/>
  <c r="E101" i="17"/>
  <c r="E102" i="17"/>
  <c r="D97" i="18"/>
  <c r="D105" i="18"/>
  <c r="D100" i="19"/>
  <c r="D103" i="18"/>
  <c r="N41" i="18"/>
  <c r="N98" i="18" s="1"/>
  <c r="M98" i="18" s="1"/>
  <c r="M42" i="18"/>
  <c r="E23" i="19"/>
  <c r="F22" i="19"/>
  <c r="M96" i="17"/>
  <c r="L108" i="17"/>
  <c r="P24" i="18"/>
  <c r="E42" i="18"/>
  <c r="F41" i="18"/>
  <c r="P22" i="18"/>
  <c r="I62" i="19"/>
  <c r="J61" i="19"/>
  <c r="E61" i="18"/>
  <c r="F60" i="18"/>
  <c r="F98" i="18"/>
  <c r="E98" i="18" s="1"/>
  <c r="N108" i="17"/>
  <c r="P95" i="17"/>
  <c r="P25" i="18"/>
  <c r="P23" i="18"/>
  <c r="P58" i="18"/>
  <c r="D108" i="17"/>
  <c r="E108" i="17" s="1"/>
  <c r="E95" i="17"/>
  <c r="F97" i="18"/>
  <c r="E27" i="18"/>
  <c r="F26" i="18"/>
  <c r="N81" i="18"/>
  <c r="M82" i="18"/>
  <c r="J97" i="18"/>
  <c r="I97" i="18" s="1"/>
  <c r="N96" i="19"/>
  <c r="M96" i="19" s="1"/>
  <c r="D33" i="19"/>
  <c r="D96" i="19"/>
  <c r="L33" i="19"/>
  <c r="N21" i="19"/>
  <c r="N97" i="19" s="1"/>
  <c r="L97" i="19"/>
  <c r="D103" i="19"/>
  <c r="F41" i="19"/>
  <c r="D52" i="19"/>
  <c r="E52" i="19" s="1"/>
  <c r="E78" i="19"/>
  <c r="F77" i="19"/>
  <c r="I98" i="17"/>
  <c r="I26" i="18"/>
  <c r="I41" i="18"/>
  <c r="I60" i="18"/>
  <c r="M61" i="18"/>
  <c r="M62" i="18" s="1"/>
  <c r="M23" i="19"/>
  <c r="M24" i="19" s="1"/>
  <c r="M25" i="19" s="1"/>
  <c r="N22" i="19"/>
  <c r="M41" i="19"/>
  <c r="D106" i="19"/>
  <c r="J60" i="19"/>
  <c r="L52" i="18"/>
  <c r="M52" i="18" s="1"/>
  <c r="H100" i="18"/>
  <c r="D90" i="19"/>
  <c r="E90" i="19" s="1"/>
  <c r="N20" i="18"/>
  <c r="P20" i="18" s="1"/>
  <c r="L96" i="18"/>
  <c r="H90" i="18"/>
  <c r="I90" i="18" s="1"/>
  <c r="H96" i="19"/>
  <c r="J20" i="19"/>
  <c r="H98" i="19"/>
  <c r="D101" i="19"/>
  <c r="L103" i="19"/>
  <c r="J43" i="19"/>
  <c r="I44" i="19"/>
  <c r="I45" i="19" s="1"/>
  <c r="L98" i="19"/>
  <c r="L52" i="19"/>
  <c r="M52" i="19" s="1"/>
  <c r="J44" i="19"/>
  <c r="H101" i="19"/>
  <c r="L71" i="19"/>
  <c r="M71" i="19" s="1"/>
  <c r="J80" i="19"/>
  <c r="P80" i="19" s="1"/>
  <c r="I81" i="19"/>
  <c r="F24" i="18"/>
  <c r="M26" i="18"/>
  <c r="M27" i="18" s="1"/>
  <c r="E80" i="18"/>
  <c r="D99" i="18"/>
  <c r="F39" i="19"/>
  <c r="J42" i="19"/>
  <c r="E59" i="19"/>
  <c r="D98" i="19"/>
  <c r="J108" i="17"/>
  <c r="D33" i="18"/>
  <c r="N78" i="18"/>
  <c r="J39" i="19"/>
  <c r="L90" i="19"/>
  <c r="M90" i="19" s="1"/>
  <c r="P77" i="19"/>
  <c r="P21" i="18"/>
  <c r="F39" i="18"/>
  <c r="F58" i="18"/>
  <c r="N59" i="18"/>
  <c r="P59" i="18" s="1"/>
  <c r="J77" i="18"/>
  <c r="F20" i="19"/>
  <c r="E43" i="19"/>
  <c r="E44" i="19" s="1"/>
  <c r="N82" i="19"/>
  <c r="M83" i="19"/>
  <c r="M84" i="19" s="1"/>
  <c r="L100" i="19"/>
  <c r="F40" i="19"/>
  <c r="L97" i="18"/>
  <c r="H107" i="18"/>
  <c r="N61" i="18"/>
  <c r="N80" i="18"/>
  <c r="D97" i="19"/>
  <c r="F21" i="19"/>
  <c r="N23" i="19"/>
  <c r="H102" i="19"/>
  <c r="D105" i="19"/>
  <c r="H97" i="19"/>
  <c r="J40" i="19"/>
  <c r="P40" i="19" s="1"/>
  <c r="L102" i="19"/>
  <c r="J59" i="19"/>
  <c r="P59" i="19" s="1"/>
  <c r="N83" i="19"/>
  <c r="N24" i="19"/>
  <c r="H103" i="19"/>
  <c r="H52" i="19"/>
  <c r="I52" i="19" s="1"/>
  <c r="J41" i="19"/>
  <c r="J58" i="19"/>
  <c r="H90" i="19"/>
  <c r="I90" i="19" s="1"/>
  <c r="J79" i="19"/>
  <c r="P79" i="19" s="1"/>
  <c r="I22" i="19"/>
  <c r="I23" i="19" s="1"/>
  <c r="M60" i="19"/>
  <c r="M61" i="19" s="1"/>
  <c r="L71" i="16"/>
  <c r="I71" i="16"/>
  <c r="H71" i="16"/>
  <c r="E71" i="16"/>
  <c r="L56" i="16"/>
  <c r="I56" i="16"/>
  <c r="H56" i="16"/>
  <c r="E56" i="16"/>
  <c r="F41" i="16"/>
  <c r="L39" i="16"/>
  <c r="L41" i="16" s="1"/>
  <c r="L37" i="16"/>
  <c r="L35" i="16"/>
  <c r="L26" i="16"/>
  <c r="L24" i="16"/>
  <c r="L22" i="16"/>
  <c r="F31" i="15"/>
  <c r="F32" i="15" s="1"/>
  <c r="F30" i="15"/>
  <c r="F29" i="15"/>
  <c r="F27" i="15"/>
  <c r="F28" i="15" s="1"/>
  <c r="F26" i="15"/>
  <c r="F25" i="15"/>
  <c r="F23" i="15"/>
  <c r="F24" i="15" s="1"/>
  <c r="F22" i="15"/>
  <c r="F21" i="15"/>
  <c r="F19" i="15"/>
  <c r="F20" i="15" s="1"/>
  <c r="F18" i="15"/>
  <c r="F17" i="15"/>
  <c r="E32" i="15"/>
  <c r="E31" i="15"/>
  <c r="E30" i="15"/>
  <c r="H30" i="15" s="1"/>
  <c r="E29" i="15"/>
  <c r="H29" i="15" s="1"/>
  <c r="E22" i="15"/>
  <c r="H22" i="15" s="1"/>
  <c r="E21" i="15"/>
  <c r="H21" i="15" s="1"/>
  <c r="E19" i="15"/>
  <c r="H19" i="15" s="1"/>
  <c r="E18" i="15"/>
  <c r="H18" i="15" s="1"/>
  <c r="E17" i="15"/>
  <c r="H17" i="15" s="1"/>
  <c r="E28" i="15"/>
  <c r="E27" i="15"/>
  <c r="E26" i="15"/>
  <c r="E25" i="15"/>
  <c r="E24" i="15"/>
  <c r="E23" i="15"/>
  <c r="J79" i="18" l="1"/>
  <c r="P79" i="18" s="1"/>
  <c r="M108" i="17"/>
  <c r="M97" i="19"/>
  <c r="L109" i="19"/>
  <c r="P108" i="17"/>
  <c r="P112" i="17" s="1"/>
  <c r="I108" i="17"/>
  <c r="E97" i="18"/>
  <c r="E20" i="15"/>
  <c r="H20" i="15" s="1"/>
  <c r="J23" i="19"/>
  <c r="I24" i="19"/>
  <c r="E45" i="19"/>
  <c r="F44" i="19"/>
  <c r="F80" i="18"/>
  <c r="E81" i="18"/>
  <c r="J81" i="19"/>
  <c r="I82" i="19"/>
  <c r="L109" i="18"/>
  <c r="J26" i="18"/>
  <c r="I27" i="18"/>
  <c r="F42" i="18"/>
  <c r="E43" i="18"/>
  <c r="N42" i="18"/>
  <c r="N99" i="18" s="1"/>
  <c r="M99" i="18" s="1"/>
  <c r="M43" i="18"/>
  <c r="J96" i="18"/>
  <c r="I96" i="18" s="1"/>
  <c r="P77" i="18"/>
  <c r="J97" i="19"/>
  <c r="P97" i="19" s="1"/>
  <c r="N82" i="18"/>
  <c r="M83" i="18"/>
  <c r="N97" i="18"/>
  <c r="P97" i="18" s="1"/>
  <c r="P39" i="19"/>
  <c r="E60" i="19"/>
  <c r="F59" i="19"/>
  <c r="J45" i="19"/>
  <c r="I46" i="19"/>
  <c r="J22" i="19"/>
  <c r="N25" i="19"/>
  <c r="M26" i="19"/>
  <c r="P78" i="18"/>
  <c r="F61" i="18"/>
  <c r="E62" i="18"/>
  <c r="N27" i="18"/>
  <c r="M28" i="18"/>
  <c r="J96" i="19"/>
  <c r="P20" i="19"/>
  <c r="H109" i="18"/>
  <c r="M63" i="18"/>
  <c r="N62" i="18"/>
  <c r="P21" i="19"/>
  <c r="N60" i="19"/>
  <c r="P60" i="19" s="1"/>
  <c r="H109" i="19"/>
  <c r="I96" i="19"/>
  <c r="J60" i="18"/>
  <c r="I61" i="18"/>
  <c r="D109" i="19"/>
  <c r="D109" i="18"/>
  <c r="M42" i="19"/>
  <c r="N41" i="19"/>
  <c r="P41" i="19" s="1"/>
  <c r="F43" i="19"/>
  <c r="M85" i="19"/>
  <c r="N84" i="19"/>
  <c r="J41" i="18"/>
  <c r="I42" i="18"/>
  <c r="F78" i="19"/>
  <c r="E79" i="19"/>
  <c r="E28" i="18"/>
  <c r="F27" i="18"/>
  <c r="F96" i="18"/>
  <c r="E96" i="18" s="1"/>
  <c r="I63" i="19"/>
  <c r="J62" i="19"/>
  <c r="E24" i="19"/>
  <c r="F23" i="19"/>
  <c r="F96" i="19"/>
  <c r="E96" i="19" s="1"/>
  <c r="N96" i="18"/>
  <c r="M96" i="18" s="1"/>
  <c r="N61" i="19"/>
  <c r="P61" i="19" s="1"/>
  <c r="M62" i="19"/>
  <c r="P58" i="19"/>
  <c r="N26" i="18"/>
  <c r="J80" i="18"/>
  <c r="P80" i="18" s="1"/>
  <c r="I81" i="18"/>
  <c r="F25" i="12"/>
  <c r="E25" i="12"/>
  <c r="F24" i="12"/>
  <c r="E24" i="12"/>
  <c r="F23" i="12"/>
  <c r="E23" i="12"/>
  <c r="F22" i="12"/>
  <c r="F21" i="12"/>
  <c r="E21" i="12"/>
  <c r="F20" i="12"/>
  <c r="E20" i="12"/>
  <c r="F19" i="12"/>
  <c r="E19" i="12"/>
  <c r="F18" i="12"/>
  <c r="F26" i="12" s="1"/>
  <c r="F17" i="12"/>
  <c r="E17" i="12"/>
  <c r="D25" i="12"/>
  <c r="D24" i="12"/>
  <c r="D23" i="12"/>
  <c r="D22" i="12"/>
  <c r="D21" i="12"/>
  <c r="D20" i="12"/>
  <c r="D19" i="12"/>
  <c r="D18" i="12"/>
  <c r="D26" i="12" s="1"/>
  <c r="D17" i="12"/>
  <c r="C25" i="12"/>
  <c r="C24" i="12"/>
  <c r="C23" i="12"/>
  <c r="C22" i="12"/>
  <c r="C21" i="12"/>
  <c r="C20" i="12"/>
  <c r="C19" i="12"/>
  <c r="C18" i="12"/>
  <c r="C17" i="12"/>
  <c r="D14" i="12"/>
  <c r="D13" i="12"/>
  <c r="D26" i="11"/>
  <c r="D25" i="11"/>
  <c r="D24" i="11"/>
  <c r="D23" i="11"/>
  <c r="D22" i="11"/>
  <c r="D21" i="11"/>
  <c r="D20" i="11"/>
  <c r="D19" i="11"/>
  <c r="D18" i="11"/>
  <c r="D17" i="11"/>
  <c r="C25" i="11"/>
  <c r="C24" i="11"/>
  <c r="C23" i="11"/>
  <c r="C21" i="11"/>
  <c r="C20" i="11"/>
  <c r="C19" i="11"/>
  <c r="C17" i="11"/>
  <c r="B13" i="11"/>
  <c r="H183" i="10" a="1"/>
  <c r="H183" i="10" s="1"/>
  <c r="G183" i="10" a="1"/>
  <c r="G183" i="10" s="1"/>
  <c r="F183" i="10" a="1"/>
  <c r="F183" i="10" s="1"/>
  <c r="H182" i="10" a="1"/>
  <c r="H182" i="10" s="1"/>
  <c r="G182" i="10" a="1"/>
  <c r="G182" i="10" s="1"/>
  <c r="F182" i="10" a="1"/>
  <c r="F182" i="10" s="1"/>
  <c r="H181" i="10" a="1"/>
  <c r="H181" i="10" s="1"/>
  <c r="G181" i="10" a="1"/>
  <c r="G181" i="10" s="1"/>
  <c r="F181" i="10" a="1"/>
  <c r="F181" i="10" s="1"/>
  <c r="H180" i="10" a="1"/>
  <c r="H180" i="10" s="1"/>
  <c r="G180" i="10" a="1"/>
  <c r="G180" i="10" s="1"/>
  <c r="F180" i="10" a="1"/>
  <c r="F180" i="10" s="1"/>
  <c r="H179" i="10" a="1"/>
  <c r="H179" i="10" s="1"/>
  <c r="G179" i="10" a="1"/>
  <c r="G179" i="10" s="1"/>
  <c r="F179" i="10" a="1"/>
  <c r="F179" i="10" s="1"/>
  <c r="H178" i="10" a="1"/>
  <c r="H178" i="10" s="1"/>
  <c r="G178" i="10" a="1"/>
  <c r="G178" i="10" s="1"/>
  <c r="F178" i="10" a="1"/>
  <c r="F178" i="10" s="1"/>
  <c r="H177" i="10" a="1"/>
  <c r="H177" i="10" s="1"/>
  <c r="G177" i="10" a="1"/>
  <c r="G177" i="10" s="1"/>
  <c r="F177" i="10" a="1"/>
  <c r="F177" i="10" s="1"/>
  <c r="H176" i="10" a="1"/>
  <c r="H176" i="10" s="1"/>
  <c r="G176" i="10" a="1"/>
  <c r="G176" i="10" s="1"/>
  <c r="F176" i="10" a="1"/>
  <c r="F176" i="10" s="1"/>
  <c r="H175" i="10" a="1"/>
  <c r="H175" i="10" s="1"/>
  <c r="G175" i="10" a="1"/>
  <c r="G175" i="10" s="1"/>
  <c r="F175" i="10" a="1"/>
  <c r="F175" i="10" s="1"/>
  <c r="H174" i="10" a="1"/>
  <c r="H174" i="10" s="1"/>
  <c r="G174" i="10" a="1"/>
  <c r="G174" i="10" s="1"/>
  <c r="F174" i="10" a="1"/>
  <c r="F174" i="10" s="1"/>
  <c r="H173" i="10" a="1"/>
  <c r="H173" i="10" s="1"/>
  <c r="G173" i="10" a="1"/>
  <c r="G173" i="10" s="1"/>
  <c r="F173" i="10" a="1"/>
  <c r="F173" i="10" s="1"/>
  <c r="H172" i="10" a="1"/>
  <c r="H172" i="10" s="1"/>
  <c r="G172" i="10" a="1"/>
  <c r="G172" i="10" s="1"/>
  <c r="F172" i="10"/>
  <c r="F172" i="10" a="1"/>
  <c r="H171" i="10" a="1"/>
  <c r="H171" i="10" s="1"/>
  <c r="G171" i="10" a="1"/>
  <c r="G171" i="10" s="1"/>
  <c r="F171" i="10" a="1"/>
  <c r="F171" i="10" s="1"/>
  <c r="H170" i="10" a="1"/>
  <c r="H170" i="10" s="1"/>
  <c r="G170" i="10" a="1"/>
  <c r="G170" i="10" s="1"/>
  <c r="F170" i="10" a="1"/>
  <c r="F170" i="10" s="1"/>
  <c r="H169" i="10" a="1"/>
  <c r="H169" i="10" s="1"/>
  <c r="G169" i="10" a="1"/>
  <c r="G169" i="10" s="1"/>
  <c r="F169" i="10" a="1"/>
  <c r="F169" i="10" s="1"/>
  <c r="H168" i="10" a="1"/>
  <c r="H168" i="10" s="1"/>
  <c r="G168" i="10" a="1"/>
  <c r="G168" i="10" s="1"/>
  <c r="F168" i="10" a="1"/>
  <c r="F168" i="10" s="1"/>
  <c r="H167" i="10" a="1"/>
  <c r="H167" i="10" s="1"/>
  <c r="G167" i="10" a="1"/>
  <c r="G167" i="10" s="1"/>
  <c r="F167" i="10" a="1"/>
  <c r="F167" i="10" s="1"/>
  <c r="H166" i="10"/>
  <c r="H166" i="10" a="1"/>
  <c r="G166" i="10" a="1"/>
  <c r="G166" i="10" s="1"/>
  <c r="F166" i="10" a="1"/>
  <c r="F166" i="10" s="1"/>
  <c r="H165" i="10" a="1"/>
  <c r="H165" i="10" s="1"/>
  <c r="G165" i="10" a="1"/>
  <c r="G165" i="10" s="1"/>
  <c r="F165" i="10" a="1"/>
  <c r="F165" i="10" s="1"/>
  <c r="H164" i="10" a="1"/>
  <c r="H164" i="10" s="1"/>
  <c r="G164" i="10" a="1"/>
  <c r="G164" i="10" s="1"/>
  <c r="F164" i="10" a="1"/>
  <c r="F164" i="10" s="1"/>
  <c r="H163" i="10" a="1"/>
  <c r="H163" i="10" s="1"/>
  <c r="G163" i="10" a="1"/>
  <c r="G163" i="10" s="1"/>
  <c r="F163" i="10" a="1"/>
  <c r="F163" i="10" s="1"/>
  <c r="H162" i="10" a="1"/>
  <c r="H162" i="10" s="1"/>
  <c r="G162" i="10" a="1"/>
  <c r="G162" i="10" s="1"/>
  <c r="F162" i="10" a="1"/>
  <c r="F162" i="10" s="1"/>
  <c r="H161" i="10" a="1"/>
  <c r="H161" i="10" s="1"/>
  <c r="G161" i="10"/>
  <c r="G161" i="10" a="1"/>
  <c r="F161" i="10" a="1"/>
  <c r="F161" i="10" s="1"/>
  <c r="H160" i="10" a="1"/>
  <c r="H160" i="10" s="1"/>
  <c r="G160" i="10" a="1"/>
  <c r="G160" i="10" s="1"/>
  <c r="F160" i="10" a="1"/>
  <c r="F160" i="10" s="1"/>
  <c r="H159" i="10" a="1"/>
  <c r="H159" i="10" s="1"/>
  <c r="G159" i="10" a="1"/>
  <c r="G159" i="10" s="1"/>
  <c r="F159" i="10" a="1"/>
  <c r="F159" i="10" s="1"/>
  <c r="H158" i="10" a="1"/>
  <c r="H158" i="10" s="1"/>
  <c r="G158" i="10" a="1"/>
  <c r="G158" i="10" s="1"/>
  <c r="F158" i="10" a="1"/>
  <c r="F158" i="10" s="1"/>
  <c r="H157" i="10" a="1"/>
  <c r="H157" i="10" s="1"/>
  <c r="G157" i="10" a="1"/>
  <c r="G157" i="10" s="1"/>
  <c r="F157" i="10" a="1"/>
  <c r="F157" i="10" s="1"/>
  <c r="H156" i="10" a="1"/>
  <c r="H156" i="10" s="1"/>
  <c r="G156" i="10" a="1"/>
  <c r="G156" i="10" s="1"/>
  <c r="F156" i="10" a="1"/>
  <c r="F156" i="10" s="1"/>
  <c r="H155" i="10" a="1"/>
  <c r="H155" i="10" s="1"/>
  <c r="G155" i="10" a="1"/>
  <c r="G155" i="10" s="1"/>
  <c r="F155" i="10" a="1"/>
  <c r="F155" i="10" s="1"/>
  <c r="H154" i="10" a="1"/>
  <c r="H154" i="10" s="1"/>
  <c r="G154" i="10" a="1"/>
  <c r="G154" i="10" s="1"/>
  <c r="F154" i="10" a="1"/>
  <c r="F154" i="10" s="1"/>
  <c r="H153" i="10" a="1"/>
  <c r="H153" i="10" s="1"/>
  <c r="G153" i="10" a="1"/>
  <c r="G153" i="10" s="1"/>
  <c r="F153" i="10" a="1"/>
  <c r="F153" i="10" s="1"/>
  <c r="H152" i="10" a="1"/>
  <c r="H152" i="10" s="1"/>
  <c r="G152" i="10" a="1"/>
  <c r="G152" i="10" s="1"/>
  <c r="F152" i="10" a="1"/>
  <c r="F152" i="10" s="1"/>
  <c r="H151" i="10" a="1"/>
  <c r="H151" i="10" s="1"/>
  <c r="G151" i="10" a="1"/>
  <c r="G151" i="10" s="1"/>
  <c r="F151" i="10" a="1"/>
  <c r="F151" i="10" s="1"/>
  <c r="H150" i="10"/>
  <c r="H150" i="10" a="1"/>
  <c r="G150" i="10" a="1"/>
  <c r="G150" i="10" s="1"/>
  <c r="F150" i="10" a="1"/>
  <c r="F150" i="10" s="1"/>
  <c r="H149" i="10" a="1"/>
  <c r="H149" i="10" s="1"/>
  <c r="G149" i="10" a="1"/>
  <c r="G149" i="10" s="1"/>
  <c r="F149" i="10" a="1"/>
  <c r="F149" i="10" s="1"/>
  <c r="H148" i="10" a="1"/>
  <c r="H148" i="10" s="1"/>
  <c r="G148" i="10" a="1"/>
  <c r="G148" i="10" s="1"/>
  <c r="F148" i="10" a="1"/>
  <c r="F148" i="10" s="1"/>
  <c r="H147" i="10" a="1"/>
  <c r="H147" i="10" s="1"/>
  <c r="G147" i="10" a="1"/>
  <c r="G147" i="10" s="1"/>
  <c r="F147" i="10" a="1"/>
  <c r="F147" i="10" s="1"/>
  <c r="H146" i="10" a="1"/>
  <c r="H146" i="10" s="1"/>
  <c r="G146" i="10" a="1"/>
  <c r="G146" i="10" s="1"/>
  <c r="F146" i="10" a="1"/>
  <c r="F146" i="10" s="1"/>
  <c r="H145" i="10" a="1"/>
  <c r="H145" i="10" s="1"/>
  <c r="G145" i="10"/>
  <c r="G145" i="10" a="1"/>
  <c r="F145" i="10" a="1"/>
  <c r="F145" i="10" s="1"/>
  <c r="H144" i="10" a="1"/>
  <c r="H144" i="10" s="1"/>
  <c r="G144" i="10" a="1"/>
  <c r="G144" i="10" s="1"/>
  <c r="F144" i="10" a="1"/>
  <c r="F144" i="10" s="1"/>
  <c r="H143" i="10" a="1"/>
  <c r="H143" i="10" s="1"/>
  <c r="G143" i="10" a="1"/>
  <c r="G143" i="10" s="1"/>
  <c r="F143" i="10" a="1"/>
  <c r="F143" i="10" s="1"/>
  <c r="H142" i="10" a="1"/>
  <c r="H142" i="10" s="1"/>
  <c r="G142" i="10" a="1"/>
  <c r="G142" i="10" s="1"/>
  <c r="F142" i="10" a="1"/>
  <c r="F142" i="10" s="1"/>
  <c r="H141" i="10" a="1"/>
  <c r="H141" i="10" s="1"/>
  <c r="G141" i="10" a="1"/>
  <c r="G141" i="10" s="1"/>
  <c r="F141" i="10" a="1"/>
  <c r="F141" i="10" s="1"/>
  <c r="H140" i="10" a="1"/>
  <c r="H140" i="10" s="1"/>
  <c r="G140" i="10" a="1"/>
  <c r="G140" i="10" s="1"/>
  <c r="F140" i="10"/>
  <c r="F140" i="10" a="1"/>
  <c r="H139" i="10" a="1"/>
  <c r="H139" i="10" s="1"/>
  <c r="G139" i="10" a="1"/>
  <c r="G139" i="10" s="1"/>
  <c r="F139" i="10" a="1"/>
  <c r="F139" i="10" s="1"/>
  <c r="H138" i="10" a="1"/>
  <c r="H138" i="10" s="1"/>
  <c r="G138" i="10" a="1"/>
  <c r="G138" i="10" s="1"/>
  <c r="F138" i="10" a="1"/>
  <c r="F138" i="10" s="1"/>
  <c r="H137" i="10" a="1"/>
  <c r="H137" i="10" s="1"/>
  <c r="G137" i="10" a="1"/>
  <c r="G137" i="10" s="1"/>
  <c r="F137" i="10" a="1"/>
  <c r="F137" i="10" s="1"/>
  <c r="H136" i="10" a="1"/>
  <c r="H136" i="10" s="1"/>
  <c r="G136" i="10" a="1"/>
  <c r="G136" i="10" s="1"/>
  <c r="F136" i="10" a="1"/>
  <c r="F136" i="10" s="1"/>
  <c r="H135" i="10" a="1"/>
  <c r="H135" i="10" s="1"/>
  <c r="G135" i="10" a="1"/>
  <c r="G135" i="10" s="1"/>
  <c r="F135" i="10" a="1"/>
  <c r="F135" i="10" s="1"/>
  <c r="H134" i="10" a="1"/>
  <c r="H134" i="10" s="1"/>
  <c r="G134" i="10" a="1"/>
  <c r="G134" i="10" s="1"/>
  <c r="F134" i="10" a="1"/>
  <c r="F134" i="10" s="1"/>
  <c r="H133" i="10" a="1"/>
  <c r="H133" i="10" s="1"/>
  <c r="G133" i="10" a="1"/>
  <c r="G133" i="10" s="1"/>
  <c r="F133" i="10" a="1"/>
  <c r="F133" i="10" s="1"/>
  <c r="H132" i="10" a="1"/>
  <c r="H132" i="10" s="1"/>
  <c r="G132" i="10" a="1"/>
  <c r="G132" i="10" s="1"/>
  <c r="F132" i="10" a="1"/>
  <c r="F132" i="10" s="1"/>
  <c r="H131" i="10" a="1"/>
  <c r="H131" i="10" s="1"/>
  <c r="G131" i="10" a="1"/>
  <c r="G131" i="10" s="1"/>
  <c r="F131" i="10" a="1"/>
  <c r="F131" i="10" s="1"/>
  <c r="H130" i="10" a="1"/>
  <c r="H130" i="10" s="1"/>
  <c r="G130" i="10" a="1"/>
  <c r="G130" i="10" s="1"/>
  <c r="F130" i="10" a="1"/>
  <c r="F130" i="10" s="1"/>
  <c r="H129" i="10" a="1"/>
  <c r="H129" i="10" s="1"/>
  <c r="G129" i="10"/>
  <c r="G129" i="10" a="1"/>
  <c r="F129" i="10" a="1"/>
  <c r="F129" i="10" s="1"/>
  <c r="H128" i="10" a="1"/>
  <c r="H128" i="10" s="1"/>
  <c r="G128" i="10" a="1"/>
  <c r="G128" i="10" s="1"/>
  <c r="F128" i="10" a="1"/>
  <c r="F128" i="10" s="1"/>
  <c r="H127" i="10" a="1"/>
  <c r="H127" i="10" s="1"/>
  <c r="G127" i="10" a="1"/>
  <c r="G127" i="10" s="1"/>
  <c r="F127" i="10" a="1"/>
  <c r="F127" i="10" s="1"/>
  <c r="H126" i="10" a="1"/>
  <c r="H126" i="10" s="1"/>
  <c r="G126" i="10" a="1"/>
  <c r="G126" i="10" s="1"/>
  <c r="F126" i="10" a="1"/>
  <c r="F126" i="10" s="1"/>
  <c r="H125" i="10" a="1"/>
  <c r="H125" i="10" s="1"/>
  <c r="G125" i="10" a="1"/>
  <c r="G125" i="10" s="1"/>
  <c r="F125" i="10" a="1"/>
  <c r="F125" i="10" s="1"/>
  <c r="H124" i="10" a="1"/>
  <c r="H124" i="10" s="1"/>
  <c r="G124" i="10" a="1"/>
  <c r="G124" i="10" s="1"/>
  <c r="F124" i="10"/>
  <c r="F124" i="10" a="1"/>
  <c r="H123" i="10" a="1"/>
  <c r="H123" i="10" s="1"/>
  <c r="G123" i="10" a="1"/>
  <c r="G123" i="10" s="1"/>
  <c r="F123" i="10" a="1"/>
  <c r="F123" i="10" s="1"/>
  <c r="H122" i="10" a="1"/>
  <c r="H122" i="10" s="1"/>
  <c r="G122" i="10" a="1"/>
  <c r="G122" i="10" s="1"/>
  <c r="F122" i="10" a="1"/>
  <c r="F122" i="10" s="1"/>
  <c r="H121" i="10" a="1"/>
  <c r="H121" i="10" s="1"/>
  <c r="G121" i="10" a="1"/>
  <c r="G121" i="10" s="1"/>
  <c r="F121" i="10" a="1"/>
  <c r="F121" i="10" s="1"/>
  <c r="H120" i="10" a="1"/>
  <c r="H120" i="10" s="1"/>
  <c r="G120" i="10" a="1"/>
  <c r="G120" i="10" s="1"/>
  <c r="F120" i="10" a="1"/>
  <c r="F120" i="10" s="1"/>
  <c r="H119" i="10" a="1"/>
  <c r="H119" i="10" s="1"/>
  <c r="G119" i="10" a="1"/>
  <c r="G119" i="10" s="1"/>
  <c r="F119" i="10" a="1"/>
  <c r="F119" i="10" s="1"/>
  <c r="H118" i="10" a="1"/>
  <c r="H118" i="10" s="1"/>
  <c r="G118" i="10" a="1"/>
  <c r="G118" i="10" s="1"/>
  <c r="F118" i="10" a="1"/>
  <c r="F118" i="10" s="1"/>
  <c r="H117" i="10" a="1"/>
  <c r="H117" i="10" s="1"/>
  <c r="G117" i="10" a="1"/>
  <c r="G117" i="10" s="1"/>
  <c r="F117" i="10" a="1"/>
  <c r="F117" i="10" s="1"/>
  <c r="H116" i="10" a="1"/>
  <c r="H116" i="10" s="1"/>
  <c r="G116" i="10" a="1"/>
  <c r="G116" i="10" s="1"/>
  <c r="F116" i="10" a="1"/>
  <c r="F116" i="10" s="1"/>
  <c r="H115" i="10" a="1"/>
  <c r="H115" i="10" s="1"/>
  <c r="G115" i="10" a="1"/>
  <c r="G115" i="10" s="1"/>
  <c r="F115" i="10" a="1"/>
  <c r="F115" i="10" s="1"/>
  <c r="H114" i="10" a="1"/>
  <c r="H114" i="10" s="1"/>
  <c r="G114" i="10" a="1"/>
  <c r="G114" i="10" s="1"/>
  <c r="F114" i="10" a="1"/>
  <c r="F114" i="10" s="1"/>
  <c r="H113" i="10" a="1"/>
  <c r="H113" i="10" s="1"/>
  <c r="G113" i="10" a="1"/>
  <c r="G113" i="10" s="1"/>
  <c r="F113" i="10" a="1"/>
  <c r="F113" i="10" s="1"/>
  <c r="H112" i="10" a="1"/>
  <c r="H112" i="10" s="1"/>
  <c r="G112" i="10" a="1"/>
  <c r="G112" i="10" s="1"/>
  <c r="F112" i="10" a="1"/>
  <c r="F112" i="10" s="1"/>
  <c r="H111" i="10" a="1"/>
  <c r="H111" i="10" s="1"/>
  <c r="G111" i="10" a="1"/>
  <c r="G111" i="10" s="1"/>
  <c r="F111" i="10" a="1"/>
  <c r="F111" i="10" s="1"/>
  <c r="H110" i="10" a="1"/>
  <c r="H110" i="10" s="1"/>
  <c r="G110" i="10" a="1"/>
  <c r="G110" i="10" s="1"/>
  <c r="F110" i="10" a="1"/>
  <c r="F110" i="10" s="1"/>
  <c r="H109" i="10" a="1"/>
  <c r="H109" i="10" s="1"/>
  <c r="G109" i="10" a="1"/>
  <c r="G109" i="10" s="1"/>
  <c r="F109" i="10" a="1"/>
  <c r="F109" i="10" s="1"/>
  <c r="H108" i="10" a="1"/>
  <c r="H108" i="10" s="1"/>
  <c r="G108" i="10" a="1"/>
  <c r="G108" i="10" s="1"/>
  <c r="F108" i="10"/>
  <c r="F108" i="10" a="1"/>
  <c r="H107" i="10" a="1"/>
  <c r="H107" i="10" s="1"/>
  <c r="G107" i="10" a="1"/>
  <c r="G107" i="10" s="1"/>
  <c r="F107" i="10" a="1"/>
  <c r="F107" i="10" s="1"/>
  <c r="H106" i="10" a="1"/>
  <c r="H106" i="10" s="1"/>
  <c r="G106" i="10" a="1"/>
  <c r="G106" i="10" s="1"/>
  <c r="F106" i="10" a="1"/>
  <c r="F106" i="10" s="1"/>
  <c r="H105" i="10" a="1"/>
  <c r="H105" i="10" s="1"/>
  <c r="G105" i="10" a="1"/>
  <c r="G105" i="10" s="1"/>
  <c r="F105" i="10" a="1"/>
  <c r="F105" i="10" s="1"/>
  <c r="H104" i="10" a="1"/>
  <c r="H104" i="10" s="1"/>
  <c r="G104" i="10" a="1"/>
  <c r="G104" i="10" s="1"/>
  <c r="F104" i="10" a="1"/>
  <c r="F104" i="10" s="1"/>
  <c r="H103" i="10" a="1"/>
  <c r="H103" i="10" s="1"/>
  <c r="G103" i="10" a="1"/>
  <c r="G103" i="10" s="1"/>
  <c r="F103" i="10" a="1"/>
  <c r="F103" i="10" s="1"/>
  <c r="H102" i="10"/>
  <c r="H102" i="10" a="1"/>
  <c r="G102" i="10" a="1"/>
  <c r="G102" i="10" s="1"/>
  <c r="F102" i="10" a="1"/>
  <c r="F102" i="10" s="1"/>
  <c r="H101" i="10" a="1"/>
  <c r="H101" i="10" s="1"/>
  <c r="G101" i="10" a="1"/>
  <c r="G101" i="10" s="1"/>
  <c r="F101" i="10" a="1"/>
  <c r="F101" i="10" s="1"/>
  <c r="H100" i="10" a="1"/>
  <c r="H100" i="10" s="1"/>
  <c r="G100" i="10" a="1"/>
  <c r="G100" i="10" s="1"/>
  <c r="F100" i="10" a="1"/>
  <c r="F100" i="10" s="1"/>
  <c r="H99" i="10" a="1"/>
  <c r="H99" i="10" s="1"/>
  <c r="G99" i="10" a="1"/>
  <c r="G99" i="10" s="1"/>
  <c r="F99" i="10" a="1"/>
  <c r="F99" i="10" s="1"/>
  <c r="H98" i="10" a="1"/>
  <c r="H98" i="10" s="1"/>
  <c r="G98" i="10" a="1"/>
  <c r="G98" i="10" s="1"/>
  <c r="F98" i="10" a="1"/>
  <c r="F98" i="10" s="1"/>
  <c r="H97" i="10" a="1"/>
  <c r="H97" i="10" s="1"/>
  <c r="G97" i="10" a="1"/>
  <c r="G97" i="10" s="1"/>
  <c r="F97" i="10" a="1"/>
  <c r="F97" i="10" s="1"/>
  <c r="H96" i="10" a="1"/>
  <c r="H96" i="10" s="1"/>
  <c r="G96" i="10" a="1"/>
  <c r="G96" i="10" s="1"/>
  <c r="F96" i="10" a="1"/>
  <c r="F96" i="10" s="1"/>
  <c r="H95" i="10" a="1"/>
  <c r="H95" i="10" s="1"/>
  <c r="G95" i="10" a="1"/>
  <c r="G95" i="10" s="1"/>
  <c r="F95" i="10" a="1"/>
  <c r="F95" i="10" s="1"/>
  <c r="H94" i="10" a="1"/>
  <c r="H94" i="10" s="1"/>
  <c r="G94" i="10" a="1"/>
  <c r="G94" i="10" s="1"/>
  <c r="F94" i="10" a="1"/>
  <c r="F94" i="10" s="1"/>
  <c r="H93" i="10" a="1"/>
  <c r="H93" i="10" s="1"/>
  <c r="G93" i="10" a="1"/>
  <c r="G93" i="10" s="1"/>
  <c r="F93" i="10" a="1"/>
  <c r="F93" i="10" s="1"/>
  <c r="H92" i="10" a="1"/>
  <c r="H92" i="10" s="1"/>
  <c r="G92" i="10" a="1"/>
  <c r="G92" i="10" s="1"/>
  <c r="F92" i="10" a="1"/>
  <c r="F92" i="10" s="1"/>
  <c r="H91" i="10" a="1"/>
  <c r="H91" i="10" s="1"/>
  <c r="G91" i="10" a="1"/>
  <c r="G91" i="10" s="1"/>
  <c r="F91" i="10" a="1"/>
  <c r="F91" i="10" s="1"/>
  <c r="H90" i="10" a="1"/>
  <c r="H90" i="10" s="1"/>
  <c r="G90" i="10" a="1"/>
  <c r="G90" i="10" s="1"/>
  <c r="F90" i="10" a="1"/>
  <c r="F90" i="10" s="1"/>
  <c r="H89" i="10" a="1"/>
  <c r="H89" i="10" s="1"/>
  <c r="G89" i="10" a="1"/>
  <c r="G89" i="10" s="1"/>
  <c r="F89" i="10" a="1"/>
  <c r="F89" i="10" s="1"/>
  <c r="H88" i="10" a="1"/>
  <c r="H88" i="10" s="1"/>
  <c r="G88" i="10" a="1"/>
  <c r="G88" i="10" s="1"/>
  <c r="F88" i="10" a="1"/>
  <c r="F88" i="10" s="1"/>
  <c r="H87" i="10" a="1"/>
  <c r="H87" i="10" s="1"/>
  <c r="G87" i="10" a="1"/>
  <c r="G87" i="10" s="1"/>
  <c r="F87" i="10" a="1"/>
  <c r="F87" i="10" s="1"/>
  <c r="H86" i="10"/>
  <c r="H86" i="10" a="1"/>
  <c r="G86" i="10" a="1"/>
  <c r="G86" i="10" s="1"/>
  <c r="F86" i="10" a="1"/>
  <c r="F86" i="10" s="1"/>
  <c r="H85" i="10" a="1"/>
  <c r="H85" i="10" s="1"/>
  <c r="G85" i="10" a="1"/>
  <c r="G85" i="10" s="1"/>
  <c r="F85" i="10" a="1"/>
  <c r="F85" i="10" s="1"/>
  <c r="H84" i="10" a="1"/>
  <c r="H84" i="10" s="1"/>
  <c r="G84" i="10" a="1"/>
  <c r="G84" i="10" s="1"/>
  <c r="F84" i="10" a="1"/>
  <c r="F84" i="10" s="1"/>
  <c r="H83" i="10" a="1"/>
  <c r="H83" i="10" s="1"/>
  <c r="G83" i="10" a="1"/>
  <c r="G83" i="10" s="1"/>
  <c r="F83" i="10" a="1"/>
  <c r="F83" i="10" s="1"/>
  <c r="H82" i="10" a="1"/>
  <c r="H82" i="10" s="1"/>
  <c r="G82" i="10" a="1"/>
  <c r="G82" i="10" s="1"/>
  <c r="F82" i="10" a="1"/>
  <c r="F82" i="10" s="1"/>
  <c r="H81" i="10" a="1"/>
  <c r="H81" i="10" s="1"/>
  <c r="G81" i="10"/>
  <c r="G81" i="10" a="1"/>
  <c r="F81" i="10" a="1"/>
  <c r="F81" i="10" s="1"/>
  <c r="H80" i="10" a="1"/>
  <c r="H80" i="10" s="1"/>
  <c r="G80" i="10" a="1"/>
  <c r="G80" i="10" s="1"/>
  <c r="F80" i="10" a="1"/>
  <c r="F80" i="10" s="1"/>
  <c r="H79" i="10" a="1"/>
  <c r="H79" i="10" s="1"/>
  <c r="G79" i="10" a="1"/>
  <c r="G79" i="10" s="1"/>
  <c r="F79" i="10" a="1"/>
  <c r="F79" i="10" s="1"/>
  <c r="H78" i="10" a="1"/>
  <c r="H78" i="10" s="1"/>
  <c r="G78" i="10" a="1"/>
  <c r="G78" i="10" s="1"/>
  <c r="F78" i="10" a="1"/>
  <c r="F78" i="10" s="1"/>
  <c r="H77" i="10" a="1"/>
  <c r="H77" i="10" s="1"/>
  <c r="G77" i="10" a="1"/>
  <c r="G77" i="10" s="1"/>
  <c r="F77" i="10" a="1"/>
  <c r="F77" i="10" s="1"/>
  <c r="H76" i="10" a="1"/>
  <c r="H76" i="10" s="1"/>
  <c r="G76" i="10" a="1"/>
  <c r="G76" i="10" s="1"/>
  <c r="F76" i="10" a="1"/>
  <c r="F76" i="10" s="1"/>
  <c r="H75" i="10" a="1"/>
  <c r="H75" i="10" s="1"/>
  <c r="G75" i="10" a="1"/>
  <c r="G75" i="10" s="1"/>
  <c r="F75" i="10" a="1"/>
  <c r="F75" i="10" s="1"/>
  <c r="H74" i="10" a="1"/>
  <c r="H74" i="10" s="1"/>
  <c r="G74" i="10" a="1"/>
  <c r="G74" i="10" s="1"/>
  <c r="F74" i="10" a="1"/>
  <c r="F74" i="10" s="1"/>
  <c r="H73" i="10" a="1"/>
  <c r="H73" i="10" s="1"/>
  <c r="G73" i="10" a="1"/>
  <c r="G73" i="10" s="1"/>
  <c r="F73" i="10" a="1"/>
  <c r="F73" i="10" s="1"/>
  <c r="H72" i="10" a="1"/>
  <c r="H72" i="10" s="1"/>
  <c r="G72" i="10" a="1"/>
  <c r="G72" i="10" s="1"/>
  <c r="F72" i="10" a="1"/>
  <c r="F72" i="10" s="1"/>
  <c r="H71" i="10" a="1"/>
  <c r="H71" i="10" s="1"/>
  <c r="G71" i="10" a="1"/>
  <c r="G71" i="10" s="1"/>
  <c r="F71" i="10" a="1"/>
  <c r="F71" i="10" s="1"/>
  <c r="H70" i="10" a="1"/>
  <c r="H70" i="10" s="1"/>
  <c r="G70" i="10" a="1"/>
  <c r="G70" i="10" s="1"/>
  <c r="F70" i="10" a="1"/>
  <c r="F70" i="10" s="1"/>
  <c r="H69" i="10" a="1"/>
  <c r="H69" i="10" s="1"/>
  <c r="G69" i="10" a="1"/>
  <c r="G69" i="10" s="1"/>
  <c r="F69" i="10" a="1"/>
  <c r="F69" i="10" s="1"/>
  <c r="H68" i="10" a="1"/>
  <c r="H68" i="10" s="1"/>
  <c r="G68" i="10" a="1"/>
  <c r="G68" i="10" s="1"/>
  <c r="F68" i="10"/>
  <c r="F68" i="10" a="1"/>
  <c r="H67" i="10" a="1"/>
  <c r="H67" i="10" s="1"/>
  <c r="G67" i="10" a="1"/>
  <c r="G67" i="10" s="1"/>
  <c r="F67" i="10" a="1"/>
  <c r="F67" i="10" s="1"/>
  <c r="H66" i="10" a="1"/>
  <c r="H66" i="10" s="1"/>
  <c r="G66" i="10" a="1"/>
  <c r="G66" i="10" s="1"/>
  <c r="F66" i="10" a="1"/>
  <c r="F66" i="10" s="1"/>
  <c r="H65" i="10" a="1"/>
  <c r="H65" i="10" s="1"/>
  <c r="G65" i="10"/>
  <c r="G65" i="10" a="1"/>
  <c r="F65" i="10" a="1"/>
  <c r="F65" i="10" s="1"/>
  <c r="H64" i="10" a="1"/>
  <c r="H64" i="10" s="1"/>
  <c r="G64" i="10" a="1"/>
  <c r="G64" i="10" s="1"/>
  <c r="F64" i="10" a="1"/>
  <c r="F64" i="10" s="1"/>
  <c r="H63" i="10" a="1"/>
  <c r="H63" i="10" s="1"/>
  <c r="G63" i="10" a="1"/>
  <c r="G63" i="10" s="1"/>
  <c r="F63" i="10" a="1"/>
  <c r="F63" i="10" s="1"/>
  <c r="H62" i="10" a="1"/>
  <c r="H62" i="10" s="1"/>
  <c r="G62" i="10" a="1"/>
  <c r="G62" i="10" s="1"/>
  <c r="F62" i="10" a="1"/>
  <c r="F62" i="10" s="1"/>
  <c r="H61" i="10" a="1"/>
  <c r="H61" i="10" s="1"/>
  <c r="G61" i="10" a="1"/>
  <c r="G61" i="10" s="1"/>
  <c r="F61" i="10" a="1"/>
  <c r="F61" i="10" s="1"/>
  <c r="H60" i="10" a="1"/>
  <c r="H60" i="10" s="1"/>
  <c r="G60" i="10" a="1"/>
  <c r="G60" i="10" s="1"/>
  <c r="F60" i="10" a="1"/>
  <c r="F60" i="10" s="1"/>
  <c r="H59" i="10" a="1"/>
  <c r="H59" i="10" s="1"/>
  <c r="G59" i="10" a="1"/>
  <c r="G59" i="10" s="1"/>
  <c r="F59" i="10" a="1"/>
  <c r="F59" i="10" s="1"/>
  <c r="H58" i="10" a="1"/>
  <c r="H58" i="10" s="1"/>
  <c r="G58" i="10" a="1"/>
  <c r="G58" i="10" s="1"/>
  <c r="F58" i="10" a="1"/>
  <c r="F58" i="10" s="1"/>
  <c r="H57" i="10" a="1"/>
  <c r="H57" i="10" s="1"/>
  <c r="G57" i="10"/>
  <c r="G57" i="10" a="1"/>
  <c r="F57" i="10" a="1"/>
  <c r="F57" i="10" s="1"/>
  <c r="H56" i="10" a="1"/>
  <c r="H56" i="10" s="1"/>
  <c r="G56" i="10" a="1"/>
  <c r="G56" i="10" s="1"/>
  <c r="F56" i="10" a="1"/>
  <c r="F56" i="10" s="1"/>
  <c r="H55" i="10" a="1"/>
  <c r="H55" i="10" s="1"/>
  <c r="G55" i="10" a="1"/>
  <c r="G55" i="10" s="1"/>
  <c r="F55" i="10" a="1"/>
  <c r="F55" i="10" s="1"/>
  <c r="H54" i="10"/>
  <c r="H54" i="10" a="1"/>
  <c r="G54" i="10" a="1"/>
  <c r="G54" i="10" s="1"/>
  <c r="F54" i="10" a="1"/>
  <c r="F54" i="10" s="1"/>
  <c r="H53" i="10" a="1"/>
  <c r="H53" i="10" s="1"/>
  <c r="G53" i="10" a="1"/>
  <c r="G53" i="10" s="1"/>
  <c r="F53" i="10" a="1"/>
  <c r="F53" i="10" s="1"/>
  <c r="H52" i="10" a="1"/>
  <c r="H52" i="10" s="1"/>
  <c r="G52" i="10" a="1"/>
  <c r="G52" i="10" s="1"/>
  <c r="F52" i="10" a="1"/>
  <c r="F52" i="10" s="1"/>
  <c r="H51" i="10" a="1"/>
  <c r="H51" i="10" s="1"/>
  <c r="G51" i="10" a="1"/>
  <c r="G51" i="10" s="1"/>
  <c r="F51" i="10" a="1"/>
  <c r="F51" i="10" s="1"/>
  <c r="H50" i="10" a="1"/>
  <c r="H50" i="10" s="1"/>
  <c r="G50" i="10" a="1"/>
  <c r="G50" i="10" s="1"/>
  <c r="F50" i="10" a="1"/>
  <c r="F50" i="10" s="1"/>
  <c r="H49" i="10" a="1"/>
  <c r="H49" i="10" s="1"/>
  <c r="G49" i="10" a="1"/>
  <c r="G49" i="10" s="1"/>
  <c r="F49" i="10" a="1"/>
  <c r="F49" i="10" s="1"/>
  <c r="H48" i="10" a="1"/>
  <c r="H48" i="10" s="1"/>
  <c r="G48" i="10" a="1"/>
  <c r="G48" i="10" s="1"/>
  <c r="F48" i="10" a="1"/>
  <c r="F48" i="10" s="1"/>
  <c r="H47" i="10" a="1"/>
  <c r="H47" i="10" s="1"/>
  <c r="G47" i="10" a="1"/>
  <c r="G47" i="10" s="1"/>
  <c r="F47" i="10" a="1"/>
  <c r="F47" i="10" s="1"/>
  <c r="H46" i="10"/>
  <c r="H46" i="10" a="1"/>
  <c r="G46" i="10" a="1"/>
  <c r="G46" i="10" s="1"/>
  <c r="F46" i="10" a="1"/>
  <c r="F46" i="10" s="1"/>
  <c r="H45" i="10" a="1"/>
  <c r="H45" i="10" s="1"/>
  <c r="G45" i="10" a="1"/>
  <c r="G45" i="10" s="1"/>
  <c r="F45" i="10" a="1"/>
  <c r="F45" i="10" s="1"/>
  <c r="H44" i="10" a="1"/>
  <c r="H44" i="10" s="1"/>
  <c r="G44" i="10" a="1"/>
  <c r="G44" i="10" s="1"/>
  <c r="F44" i="10"/>
  <c r="F44" i="10" a="1"/>
  <c r="H43" i="10" a="1"/>
  <c r="H43" i="10" s="1"/>
  <c r="G43" i="10" a="1"/>
  <c r="G43" i="10" s="1"/>
  <c r="F43" i="10" a="1"/>
  <c r="F43" i="10" s="1"/>
  <c r="H42" i="10" a="1"/>
  <c r="H42" i="10" s="1"/>
  <c r="G42" i="10" a="1"/>
  <c r="G42" i="10" s="1"/>
  <c r="F42" i="10" a="1"/>
  <c r="F42" i="10" s="1"/>
  <c r="H41" i="10" a="1"/>
  <c r="H41" i="10" s="1"/>
  <c r="G41" i="10" a="1"/>
  <c r="G41" i="10" s="1"/>
  <c r="F41" i="10" a="1"/>
  <c r="F41" i="10" s="1"/>
  <c r="H40" i="10" a="1"/>
  <c r="H40" i="10" s="1"/>
  <c r="G40" i="10" a="1"/>
  <c r="G40" i="10" s="1"/>
  <c r="F40" i="10" a="1"/>
  <c r="F40" i="10" s="1"/>
  <c r="H39" i="10" a="1"/>
  <c r="H39" i="10" s="1"/>
  <c r="G39" i="10" a="1"/>
  <c r="G39" i="10" s="1"/>
  <c r="F39" i="10" a="1"/>
  <c r="F39" i="10" s="1"/>
  <c r="H38" i="10" a="1"/>
  <c r="H38" i="10" s="1"/>
  <c r="G38" i="10" a="1"/>
  <c r="G38" i="10" s="1"/>
  <c r="F38" i="10" a="1"/>
  <c r="F38" i="10" s="1"/>
  <c r="H37" i="10" a="1"/>
  <c r="H37" i="10" s="1"/>
  <c r="G37" i="10" a="1"/>
  <c r="G37" i="10" s="1"/>
  <c r="F37" i="10" a="1"/>
  <c r="F37" i="10" s="1"/>
  <c r="H36" i="10" a="1"/>
  <c r="H36" i="10" s="1"/>
  <c r="G36" i="10" a="1"/>
  <c r="G36" i="10" s="1"/>
  <c r="F36" i="10"/>
  <c r="F36" i="10" a="1"/>
  <c r="H35" i="10" a="1"/>
  <c r="H35" i="10" s="1"/>
  <c r="G35" i="10" a="1"/>
  <c r="G35" i="10" s="1"/>
  <c r="F35" i="10" a="1"/>
  <c r="F35" i="10" s="1"/>
  <c r="H34" i="10" a="1"/>
  <c r="H34" i="10" s="1"/>
  <c r="G34" i="10" a="1"/>
  <c r="G34" i="10" s="1"/>
  <c r="F34" i="10" a="1"/>
  <c r="F34" i="10" s="1"/>
  <c r="H21" i="10" a="1"/>
  <c r="H21" i="10" s="1"/>
  <c r="H22" i="10" s="1"/>
  <c r="G21" i="10" a="1"/>
  <c r="G21" i="10" s="1"/>
  <c r="G22" i="10" s="1"/>
  <c r="F21" i="10" a="1"/>
  <c r="F21" i="10" s="1"/>
  <c r="F22" i="10" s="1"/>
  <c r="E21" i="10" a="1"/>
  <c r="E21" i="10" s="1"/>
  <c r="E22" i="10" s="1"/>
  <c r="D21" i="10" a="1"/>
  <c r="D21" i="10" s="1"/>
  <c r="D184" i="10"/>
  <c r="D23" i="10" s="1"/>
  <c r="C183" i="10"/>
  <c r="C182" i="10"/>
  <c r="C181" i="10"/>
  <c r="C180" i="10"/>
  <c r="C179" i="10"/>
  <c r="C178" i="10"/>
  <c r="C177" i="10"/>
  <c r="C176" i="10"/>
  <c r="C175" i="10"/>
  <c r="C174" i="10"/>
  <c r="C173" i="10"/>
  <c r="C172" i="10"/>
  <c r="C171" i="10"/>
  <c r="C170" i="10"/>
  <c r="C169" i="10"/>
  <c r="C168" i="10"/>
  <c r="C167" i="10"/>
  <c r="C166" i="10"/>
  <c r="C165" i="10"/>
  <c r="C164" i="10"/>
  <c r="C163" i="10"/>
  <c r="C162" i="10"/>
  <c r="C161" i="10"/>
  <c r="C160" i="10"/>
  <c r="C159" i="10"/>
  <c r="C158" i="10"/>
  <c r="C157" i="10"/>
  <c r="C156" i="10"/>
  <c r="C155" i="10"/>
  <c r="C154" i="10"/>
  <c r="C153" i="10"/>
  <c r="C152" i="10"/>
  <c r="C151" i="10"/>
  <c r="C150" i="10"/>
  <c r="C149" i="10"/>
  <c r="C148" i="10"/>
  <c r="C147" i="10"/>
  <c r="C146" i="10"/>
  <c r="C145" i="10"/>
  <c r="C144" i="10"/>
  <c r="C143" i="10"/>
  <c r="C142" i="10"/>
  <c r="C141" i="10"/>
  <c r="C140" i="10"/>
  <c r="C139" i="10"/>
  <c r="C138" i="10"/>
  <c r="C137" i="10"/>
  <c r="C136" i="10"/>
  <c r="C135" i="10"/>
  <c r="C134" i="10"/>
  <c r="C133" i="10"/>
  <c r="C132" i="10"/>
  <c r="C131" i="10"/>
  <c r="C130" i="10"/>
  <c r="C129" i="10"/>
  <c r="C128" i="10"/>
  <c r="C127" i="10"/>
  <c r="C126" i="10"/>
  <c r="C125" i="10"/>
  <c r="C124" i="10"/>
  <c r="C123" i="10"/>
  <c r="C122" i="10"/>
  <c r="C121" i="10"/>
  <c r="C120" i="10"/>
  <c r="C119" i="10"/>
  <c r="C118" i="10"/>
  <c r="C117" i="10"/>
  <c r="C116" i="10"/>
  <c r="C115" i="10"/>
  <c r="C114" i="10"/>
  <c r="C113" i="10"/>
  <c r="C112" i="10"/>
  <c r="C111" i="10"/>
  <c r="C110" i="10"/>
  <c r="C109" i="10"/>
  <c r="C108" i="10"/>
  <c r="C107" i="10"/>
  <c r="C106" i="10"/>
  <c r="C105" i="10"/>
  <c r="C104" i="10"/>
  <c r="C103" i="10"/>
  <c r="C102" i="10"/>
  <c r="C101" i="10"/>
  <c r="C100"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65" i="10"/>
  <c r="C64" i="10"/>
  <c r="C63" i="10"/>
  <c r="C62" i="10"/>
  <c r="C61" i="10"/>
  <c r="C60" i="10"/>
  <c r="C59" i="10"/>
  <c r="C58" i="10"/>
  <c r="C57" i="10"/>
  <c r="C56" i="10"/>
  <c r="C55" i="10"/>
  <c r="C54" i="10"/>
  <c r="C53" i="10"/>
  <c r="C52" i="10"/>
  <c r="C51" i="10"/>
  <c r="C50" i="10"/>
  <c r="C49" i="10"/>
  <c r="C48" i="10"/>
  <c r="C47" i="10"/>
  <c r="C46" i="10"/>
  <c r="C45" i="10"/>
  <c r="C44" i="10"/>
  <c r="C43" i="10"/>
  <c r="C42" i="10"/>
  <c r="C41" i="10"/>
  <c r="C40" i="10"/>
  <c r="C39" i="10"/>
  <c r="C38" i="10"/>
  <c r="C37" i="10"/>
  <c r="C36" i="10"/>
  <c r="C35" i="10"/>
  <c r="C34" i="10"/>
  <c r="E23" i="10"/>
  <c r="C20" i="10"/>
  <c r="C19" i="10"/>
  <c r="G18" i="10"/>
  <c r="H18" i="10" s="1"/>
  <c r="F18" i="10"/>
  <c r="E18" i="10"/>
  <c r="B16" i="10"/>
  <c r="C25" i="9"/>
  <c r="C24" i="9"/>
  <c r="C23" i="9"/>
  <c r="C22" i="9"/>
  <c r="C21" i="9"/>
  <c r="C20" i="9"/>
  <c r="C19" i="9"/>
  <c r="C18" i="9"/>
  <c r="C26" i="9" s="1"/>
  <c r="C17" i="9"/>
  <c r="H26" i="9"/>
  <c r="F26" i="9"/>
  <c r="J25" i="9"/>
  <c r="J24" i="9"/>
  <c r="J23" i="9"/>
  <c r="J22" i="9"/>
  <c r="J21" i="9"/>
  <c r="J20" i="9"/>
  <c r="J19" i="9"/>
  <c r="J18" i="9"/>
  <c r="J17" i="9"/>
  <c r="J26" i="9" s="1"/>
  <c r="L13" i="9"/>
  <c r="H183" i="8" a="1"/>
  <c r="H183" i="8" s="1"/>
  <c r="G183" i="8" a="1"/>
  <c r="G183" i="8" s="1"/>
  <c r="F183" i="8" a="1"/>
  <c r="F183" i="8" s="1"/>
  <c r="H182" i="8"/>
  <c r="H182" i="8" a="1"/>
  <c r="G182" i="8" a="1"/>
  <c r="G182" i="8" s="1"/>
  <c r="F182" i="8" a="1"/>
  <c r="F182" i="8" s="1"/>
  <c r="H181" i="8" a="1"/>
  <c r="H181" i="8" s="1"/>
  <c r="G181" i="8"/>
  <c r="G181" i="8" a="1"/>
  <c r="F181" i="8" a="1"/>
  <c r="F181" i="8" s="1"/>
  <c r="H180" i="8" a="1"/>
  <c r="H180" i="8" s="1"/>
  <c r="G180" i="8" a="1"/>
  <c r="G180" i="8" s="1"/>
  <c r="F180" i="8" a="1"/>
  <c r="F180" i="8" s="1"/>
  <c r="H179" i="8" a="1"/>
  <c r="H179" i="8" s="1"/>
  <c r="G179" i="8" a="1"/>
  <c r="G179" i="8" s="1"/>
  <c r="F179" i="8" a="1"/>
  <c r="F179" i="8" s="1"/>
  <c r="H178" i="8"/>
  <c r="H178" i="8" a="1"/>
  <c r="G178" i="8" a="1"/>
  <c r="G178" i="8" s="1"/>
  <c r="F178" i="8" a="1"/>
  <c r="F178" i="8" s="1"/>
  <c r="H177" i="8" a="1"/>
  <c r="H177" i="8" s="1"/>
  <c r="G177" i="8" a="1"/>
  <c r="G177" i="8" s="1"/>
  <c r="F177" i="8" a="1"/>
  <c r="F177" i="8" s="1"/>
  <c r="H176" i="8" a="1"/>
  <c r="H176" i="8" s="1"/>
  <c r="G176" i="8" a="1"/>
  <c r="G176" i="8" s="1"/>
  <c r="F176" i="8"/>
  <c r="F176" i="8" a="1"/>
  <c r="H175" i="8" a="1"/>
  <c r="H175" i="8" s="1"/>
  <c r="G175" i="8" a="1"/>
  <c r="G175" i="8" s="1"/>
  <c r="F175" i="8" a="1"/>
  <c r="F175" i="8" s="1"/>
  <c r="H174" i="8" a="1"/>
  <c r="H174" i="8" s="1"/>
  <c r="G174" i="8" a="1"/>
  <c r="G174" i="8" s="1"/>
  <c r="F174" i="8" a="1"/>
  <c r="F174" i="8" s="1"/>
  <c r="H173" i="8" a="1"/>
  <c r="H173" i="8" s="1"/>
  <c r="G173" i="8" a="1"/>
  <c r="G173" i="8" s="1"/>
  <c r="F173" i="8" a="1"/>
  <c r="F173" i="8" s="1"/>
  <c r="H172" i="8" a="1"/>
  <c r="H172" i="8" s="1"/>
  <c r="G172" i="8" a="1"/>
  <c r="G172" i="8" s="1"/>
  <c r="F172" i="8" a="1"/>
  <c r="F172" i="8" s="1"/>
  <c r="H171" i="8" a="1"/>
  <c r="H171" i="8" s="1"/>
  <c r="G171" i="8" a="1"/>
  <c r="G171" i="8" s="1"/>
  <c r="F171" i="8" a="1"/>
  <c r="F171" i="8" s="1"/>
  <c r="H170" i="8" a="1"/>
  <c r="H170" i="8" s="1"/>
  <c r="G170" i="8" a="1"/>
  <c r="G170" i="8" s="1"/>
  <c r="F170" i="8" a="1"/>
  <c r="F170" i="8" s="1"/>
  <c r="H169" i="8" a="1"/>
  <c r="H169" i="8" s="1"/>
  <c r="G169" i="8" a="1"/>
  <c r="G169" i="8" s="1"/>
  <c r="F169" i="8" a="1"/>
  <c r="F169" i="8" s="1"/>
  <c r="H168" i="8" a="1"/>
  <c r="H168" i="8" s="1"/>
  <c r="G168" i="8" a="1"/>
  <c r="G168" i="8" s="1"/>
  <c r="F168" i="8" a="1"/>
  <c r="F168" i="8" s="1"/>
  <c r="H167" i="8" a="1"/>
  <c r="H167" i="8" s="1"/>
  <c r="G167" i="8" a="1"/>
  <c r="G167" i="8" s="1"/>
  <c r="F167" i="8" a="1"/>
  <c r="F167" i="8" s="1"/>
  <c r="H166" i="8" a="1"/>
  <c r="H166" i="8" s="1"/>
  <c r="G166" i="8" a="1"/>
  <c r="G166" i="8" s="1"/>
  <c r="F166" i="8" a="1"/>
  <c r="F166" i="8" s="1"/>
  <c r="H165" i="8" a="1"/>
  <c r="H165" i="8" s="1"/>
  <c r="G165" i="8" a="1"/>
  <c r="G165" i="8" s="1"/>
  <c r="F165" i="8" a="1"/>
  <c r="F165" i="8" s="1"/>
  <c r="H164" i="8" a="1"/>
  <c r="H164" i="8" s="1"/>
  <c r="G164" i="8" a="1"/>
  <c r="G164" i="8" s="1"/>
  <c r="F164" i="8" a="1"/>
  <c r="F164" i="8" s="1"/>
  <c r="H163" i="8" a="1"/>
  <c r="H163" i="8" s="1"/>
  <c r="G163" i="8" a="1"/>
  <c r="G163" i="8" s="1"/>
  <c r="F163" i="8" a="1"/>
  <c r="F163" i="8" s="1"/>
  <c r="H162" i="8"/>
  <c r="H162" i="8" a="1"/>
  <c r="G162" i="8" a="1"/>
  <c r="G162" i="8" s="1"/>
  <c r="F162" i="8" a="1"/>
  <c r="F162" i="8" s="1"/>
  <c r="H161" i="8" a="1"/>
  <c r="H161" i="8" s="1"/>
  <c r="G161" i="8" a="1"/>
  <c r="G161" i="8" s="1"/>
  <c r="F161" i="8" a="1"/>
  <c r="F161" i="8" s="1"/>
  <c r="H160" i="8" a="1"/>
  <c r="H160" i="8" s="1"/>
  <c r="G160" i="8" a="1"/>
  <c r="G160" i="8" s="1"/>
  <c r="F160" i="8" a="1"/>
  <c r="F160" i="8" s="1"/>
  <c r="H159" i="8" a="1"/>
  <c r="H159" i="8" s="1"/>
  <c r="G159" i="8" a="1"/>
  <c r="G159" i="8" s="1"/>
  <c r="F159" i="8" a="1"/>
  <c r="F159" i="8" s="1"/>
  <c r="H158" i="8" a="1"/>
  <c r="H158" i="8" s="1"/>
  <c r="G158" i="8" a="1"/>
  <c r="G158" i="8" s="1"/>
  <c r="F158" i="8" a="1"/>
  <c r="F158" i="8" s="1"/>
  <c r="H157" i="8" a="1"/>
  <c r="H157" i="8" s="1"/>
  <c r="G157" i="8" a="1"/>
  <c r="G157" i="8" s="1"/>
  <c r="F157" i="8" a="1"/>
  <c r="F157" i="8" s="1"/>
  <c r="H156" i="8" a="1"/>
  <c r="H156" i="8" s="1"/>
  <c r="G156" i="8" a="1"/>
  <c r="G156" i="8" s="1"/>
  <c r="F156" i="8" a="1"/>
  <c r="F156" i="8" s="1"/>
  <c r="H155" i="8" a="1"/>
  <c r="H155" i="8" s="1"/>
  <c r="G155" i="8" a="1"/>
  <c r="G155" i="8" s="1"/>
  <c r="F155" i="8" a="1"/>
  <c r="F155" i="8" s="1"/>
  <c r="H154" i="8"/>
  <c r="H154" i="8" a="1"/>
  <c r="G154" i="8" a="1"/>
  <c r="G154" i="8" s="1"/>
  <c r="F154" i="8" a="1"/>
  <c r="F154" i="8" s="1"/>
  <c r="H153" i="8" a="1"/>
  <c r="H153" i="8" s="1"/>
  <c r="G153" i="8" a="1"/>
  <c r="G153" i="8" s="1"/>
  <c r="F153" i="8" a="1"/>
  <c r="F153" i="8" s="1"/>
  <c r="H152" i="8" a="1"/>
  <c r="H152" i="8" s="1"/>
  <c r="G152" i="8" a="1"/>
  <c r="G152" i="8" s="1"/>
  <c r="F152" i="8"/>
  <c r="F152" i="8" a="1"/>
  <c r="H151" i="8" a="1"/>
  <c r="H151" i="8" s="1"/>
  <c r="G151" i="8" a="1"/>
  <c r="G151" i="8" s="1"/>
  <c r="F151" i="8" a="1"/>
  <c r="F151" i="8" s="1"/>
  <c r="H150" i="8" a="1"/>
  <c r="H150" i="8" s="1"/>
  <c r="G150" i="8" a="1"/>
  <c r="G150" i="8" s="1"/>
  <c r="F150" i="8" a="1"/>
  <c r="F150" i="8" s="1"/>
  <c r="H149" i="8" a="1"/>
  <c r="H149" i="8" s="1"/>
  <c r="G149" i="8"/>
  <c r="G149" i="8" a="1"/>
  <c r="F149" i="8" a="1"/>
  <c r="F149" i="8" s="1"/>
  <c r="H148" i="8" a="1"/>
  <c r="H148" i="8" s="1"/>
  <c r="G148" i="8" a="1"/>
  <c r="G148" i="8" s="1"/>
  <c r="F148" i="8" a="1"/>
  <c r="F148" i="8" s="1"/>
  <c r="H147" i="8" a="1"/>
  <c r="H147" i="8" s="1"/>
  <c r="G147" i="8" a="1"/>
  <c r="G147" i="8" s="1"/>
  <c r="F147" i="8" a="1"/>
  <c r="F147" i="8" s="1"/>
  <c r="H146" i="8" a="1"/>
  <c r="H146" i="8" s="1"/>
  <c r="G146" i="8" a="1"/>
  <c r="G146" i="8" s="1"/>
  <c r="F146" i="8" a="1"/>
  <c r="F146" i="8" s="1"/>
  <c r="H145" i="8" a="1"/>
  <c r="H145" i="8" s="1"/>
  <c r="G145" i="8" a="1"/>
  <c r="G145" i="8" s="1"/>
  <c r="F145" i="8" a="1"/>
  <c r="F145" i="8" s="1"/>
  <c r="H144" i="8" a="1"/>
  <c r="H144" i="8" s="1"/>
  <c r="G144" i="8" a="1"/>
  <c r="G144" i="8" s="1"/>
  <c r="F144" i="8" a="1"/>
  <c r="F144" i="8" s="1"/>
  <c r="H143" i="8" a="1"/>
  <c r="H143" i="8" s="1"/>
  <c r="G143" i="8" a="1"/>
  <c r="G143" i="8" s="1"/>
  <c r="F143" i="8" a="1"/>
  <c r="F143" i="8" s="1"/>
  <c r="H142" i="8" a="1"/>
  <c r="H142" i="8" s="1"/>
  <c r="G142" i="8" a="1"/>
  <c r="G142" i="8" s="1"/>
  <c r="F142" i="8" a="1"/>
  <c r="F142" i="8" s="1"/>
  <c r="H141" i="8" a="1"/>
  <c r="H141" i="8" s="1"/>
  <c r="G141" i="8" a="1"/>
  <c r="G141" i="8" s="1"/>
  <c r="F141" i="8" a="1"/>
  <c r="F141" i="8" s="1"/>
  <c r="H140" i="8" a="1"/>
  <c r="H140" i="8" s="1"/>
  <c r="G140" i="8" a="1"/>
  <c r="G140" i="8" s="1"/>
  <c r="F140" i="8" a="1"/>
  <c r="F140" i="8" s="1"/>
  <c r="H139" i="8" a="1"/>
  <c r="H139" i="8" s="1"/>
  <c r="G139" i="8" a="1"/>
  <c r="G139" i="8" s="1"/>
  <c r="F139" i="8" a="1"/>
  <c r="F139" i="8" s="1"/>
  <c r="H138" i="8" a="1"/>
  <c r="H138" i="8" s="1"/>
  <c r="G138" i="8" a="1"/>
  <c r="G138" i="8" s="1"/>
  <c r="F138" i="8" a="1"/>
  <c r="F138" i="8" s="1"/>
  <c r="H137" i="8" a="1"/>
  <c r="H137" i="8" s="1"/>
  <c r="G137" i="8" a="1"/>
  <c r="G137" i="8" s="1"/>
  <c r="F137" i="8" a="1"/>
  <c r="F137" i="8" s="1"/>
  <c r="H136" i="8" a="1"/>
  <c r="H136" i="8" s="1"/>
  <c r="G136" i="8" a="1"/>
  <c r="G136" i="8" s="1"/>
  <c r="F136" i="8" a="1"/>
  <c r="F136" i="8" s="1"/>
  <c r="H135" i="8" a="1"/>
  <c r="H135" i="8" s="1"/>
  <c r="G135" i="8" a="1"/>
  <c r="G135" i="8" s="1"/>
  <c r="F135" i="8" a="1"/>
  <c r="F135" i="8" s="1"/>
  <c r="H134" i="8" a="1"/>
  <c r="H134" i="8" s="1"/>
  <c r="G134" i="8" a="1"/>
  <c r="G134" i="8" s="1"/>
  <c r="F134" i="8" a="1"/>
  <c r="F134" i="8" s="1"/>
  <c r="H133" i="8" a="1"/>
  <c r="H133" i="8" s="1"/>
  <c r="G133" i="8" a="1"/>
  <c r="G133" i="8" s="1"/>
  <c r="F133" i="8" a="1"/>
  <c r="F133" i="8" s="1"/>
  <c r="H132" i="8" a="1"/>
  <c r="H132" i="8" s="1"/>
  <c r="G132" i="8" a="1"/>
  <c r="G132" i="8" s="1"/>
  <c r="F132" i="8" a="1"/>
  <c r="F132" i="8" s="1"/>
  <c r="H131" i="8" a="1"/>
  <c r="H131" i="8" s="1"/>
  <c r="G131" i="8" a="1"/>
  <c r="G131" i="8" s="1"/>
  <c r="F131" i="8" a="1"/>
  <c r="F131" i="8" s="1"/>
  <c r="H130" i="8"/>
  <c r="H130" i="8" a="1"/>
  <c r="G130" i="8" a="1"/>
  <c r="G130" i="8" s="1"/>
  <c r="F130" i="8" a="1"/>
  <c r="F130" i="8" s="1"/>
  <c r="H129" i="8" a="1"/>
  <c r="H129" i="8" s="1"/>
  <c r="G129" i="8" a="1"/>
  <c r="G129" i="8" s="1"/>
  <c r="F129" i="8" a="1"/>
  <c r="F129" i="8" s="1"/>
  <c r="H128" i="8" a="1"/>
  <c r="H128" i="8" s="1"/>
  <c r="G128" i="8" a="1"/>
  <c r="G128" i="8" s="1"/>
  <c r="F128" i="8"/>
  <c r="F128" i="8" a="1"/>
  <c r="H127" i="8" a="1"/>
  <c r="H127" i="8" s="1"/>
  <c r="G127" i="8" a="1"/>
  <c r="G127" i="8" s="1"/>
  <c r="F127" i="8" a="1"/>
  <c r="F127" i="8" s="1"/>
  <c r="H126" i="8" a="1"/>
  <c r="H126" i="8" s="1"/>
  <c r="G126" i="8" a="1"/>
  <c r="G126" i="8" s="1"/>
  <c r="F126" i="8" a="1"/>
  <c r="F126" i="8" s="1"/>
  <c r="H125" i="8" a="1"/>
  <c r="H125" i="8" s="1"/>
  <c r="G125" i="8" a="1"/>
  <c r="G125" i="8" s="1"/>
  <c r="F125" i="8" a="1"/>
  <c r="F125" i="8" s="1"/>
  <c r="H124" i="8" a="1"/>
  <c r="H124" i="8" s="1"/>
  <c r="G124" i="8" a="1"/>
  <c r="G124" i="8" s="1"/>
  <c r="F124" i="8" a="1"/>
  <c r="F124" i="8" s="1"/>
  <c r="H123" i="8" a="1"/>
  <c r="H123" i="8" s="1"/>
  <c r="G123" i="8" a="1"/>
  <c r="G123" i="8" s="1"/>
  <c r="F123" i="8" a="1"/>
  <c r="F123" i="8" s="1"/>
  <c r="H122" i="8" a="1"/>
  <c r="H122" i="8" s="1"/>
  <c r="G122" i="8" a="1"/>
  <c r="G122" i="8" s="1"/>
  <c r="F122" i="8" a="1"/>
  <c r="F122" i="8" s="1"/>
  <c r="H121" i="8" a="1"/>
  <c r="H121" i="8" s="1"/>
  <c r="G121" i="8" a="1"/>
  <c r="G121" i="8" s="1"/>
  <c r="F121" i="8" a="1"/>
  <c r="F121" i="8" s="1"/>
  <c r="H120" i="8" a="1"/>
  <c r="H120" i="8" s="1"/>
  <c r="G120" i="8" a="1"/>
  <c r="G120" i="8" s="1"/>
  <c r="F120" i="8"/>
  <c r="F120" i="8" a="1"/>
  <c r="H119" i="8" a="1"/>
  <c r="H119" i="8" s="1"/>
  <c r="G119" i="8" a="1"/>
  <c r="G119" i="8" s="1"/>
  <c r="F119" i="8" a="1"/>
  <c r="F119" i="8" s="1"/>
  <c r="H118" i="8"/>
  <c r="H118" i="8" a="1"/>
  <c r="G118" i="8" a="1"/>
  <c r="G118" i="8" s="1"/>
  <c r="F118" i="8" a="1"/>
  <c r="F118" i="8" s="1"/>
  <c r="H117" i="8" a="1"/>
  <c r="H117" i="8" s="1"/>
  <c r="G117" i="8" a="1"/>
  <c r="G117" i="8" s="1"/>
  <c r="F117" i="8" a="1"/>
  <c r="F117" i="8" s="1"/>
  <c r="H116" i="8" a="1"/>
  <c r="H116" i="8" s="1"/>
  <c r="G116" i="8" a="1"/>
  <c r="G116" i="8" s="1"/>
  <c r="F116" i="8" a="1"/>
  <c r="F116" i="8" s="1"/>
  <c r="H115" i="8" a="1"/>
  <c r="H115" i="8" s="1"/>
  <c r="G115" i="8" a="1"/>
  <c r="G115" i="8" s="1"/>
  <c r="F115" i="8" a="1"/>
  <c r="F115" i="8" s="1"/>
  <c r="H114" i="8" a="1"/>
  <c r="H114" i="8" s="1"/>
  <c r="G114" i="8" a="1"/>
  <c r="G114" i="8" s="1"/>
  <c r="F114" i="8" a="1"/>
  <c r="F114" i="8" s="1"/>
  <c r="H113" i="8" a="1"/>
  <c r="H113" i="8" s="1"/>
  <c r="G113" i="8" a="1"/>
  <c r="G113" i="8" s="1"/>
  <c r="F113" i="8" a="1"/>
  <c r="F113" i="8" s="1"/>
  <c r="H112" i="8" a="1"/>
  <c r="H112" i="8" s="1"/>
  <c r="G112" i="8" a="1"/>
  <c r="G112" i="8" s="1"/>
  <c r="F112" i="8" a="1"/>
  <c r="F112" i="8" s="1"/>
  <c r="H111" i="8" a="1"/>
  <c r="H111" i="8" s="1"/>
  <c r="G111" i="8" a="1"/>
  <c r="G111" i="8" s="1"/>
  <c r="F111" i="8" a="1"/>
  <c r="F111" i="8" s="1"/>
  <c r="H110" i="8" a="1"/>
  <c r="H110" i="8" s="1"/>
  <c r="G110" i="8" a="1"/>
  <c r="G110" i="8" s="1"/>
  <c r="F110" i="8" a="1"/>
  <c r="F110" i="8" s="1"/>
  <c r="H109" i="8" a="1"/>
  <c r="H109" i="8" s="1"/>
  <c r="G109" i="8" a="1"/>
  <c r="G109" i="8" s="1"/>
  <c r="F109" i="8" a="1"/>
  <c r="F109" i="8" s="1"/>
  <c r="H108" i="8" a="1"/>
  <c r="H108" i="8" s="1"/>
  <c r="G108" i="8" a="1"/>
  <c r="G108" i="8" s="1"/>
  <c r="F108" i="8"/>
  <c r="F108" i="8" a="1"/>
  <c r="H107" i="8" a="1"/>
  <c r="H107" i="8" s="1"/>
  <c r="G107" i="8" a="1"/>
  <c r="G107" i="8" s="1"/>
  <c r="F107" i="8" a="1"/>
  <c r="F107" i="8" s="1"/>
  <c r="H106" i="8" a="1"/>
  <c r="H106" i="8" s="1"/>
  <c r="G106" i="8" a="1"/>
  <c r="G106" i="8" s="1"/>
  <c r="F106" i="8" a="1"/>
  <c r="F106" i="8" s="1"/>
  <c r="H105" i="8" a="1"/>
  <c r="H105" i="8" s="1"/>
  <c r="G105" i="8" a="1"/>
  <c r="G105" i="8" s="1"/>
  <c r="F105" i="8" a="1"/>
  <c r="F105" i="8" s="1"/>
  <c r="H104" i="8" a="1"/>
  <c r="H104" i="8" s="1"/>
  <c r="G104" i="8" a="1"/>
  <c r="G104" i="8" s="1"/>
  <c r="F104" i="8" a="1"/>
  <c r="F104" i="8" s="1"/>
  <c r="H103" i="8" a="1"/>
  <c r="H103" i="8" s="1"/>
  <c r="G103" i="8" a="1"/>
  <c r="G103" i="8" s="1"/>
  <c r="F103" i="8" a="1"/>
  <c r="F103" i="8" s="1"/>
  <c r="H102" i="8" a="1"/>
  <c r="H102" i="8" s="1"/>
  <c r="G102" i="8" a="1"/>
  <c r="G102" i="8" s="1"/>
  <c r="F102" i="8" a="1"/>
  <c r="F102" i="8" s="1"/>
  <c r="H101" i="8" a="1"/>
  <c r="H101" i="8" s="1"/>
  <c r="G101" i="8" a="1"/>
  <c r="G101" i="8" s="1"/>
  <c r="F101" i="8" a="1"/>
  <c r="F101" i="8" s="1"/>
  <c r="H100" i="8" a="1"/>
  <c r="H100" i="8" s="1"/>
  <c r="G100" i="8" a="1"/>
  <c r="G100" i="8" s="1"/>
  <c r="F100" i="8" a="1"/>
  <c r="F100" i="8" s="1"/>
  <c r="H99" i="8" a="1"/>
  <c r="H99" i="8" s="1"/>
  <c r="G99" i="8" a="1"/>
  <c r="G99" i="8" s="1"/>
  <c r="F99" i="8" a="1"/>
  <c r="F99" i="8" s="1"/>
  <c r="H98" i="8" a="1"/>
  <c r="H98" i="8" s="1"/>
  <c r="G98" i="8" a="1"/>
  <c r="G98" i="8" s="1"/>
  <c r="F98" i="8" a="1"/>
  <c r="F98" i="8" s="1"/>
  <c r="H97" i="8" a="1"/>
  <c r="H97" i="8" s="1"/>
  <c r="G97" i="8" a="1"/>
  <c r="G97" i="8" s="1"/>
  <c r="F97" i="8" a="1"/>
  <c r="F97" i="8" s="1"/>
  <c r="H96" i="8" a="1"/>
  <c r="H96" i="8" s="1"/>
  <c r="G96" i="8" a="1"/>
  <c r="G96" i="8" s="1"/>
  <c r="F96" i="8" a="1"/>
  <c r="F96" i="8" s="1"/>
  <c r="H95" i="8" a="1"/>
  <c r="H95" i="8" s="1"/>
  <c r="G95" i="8" a="1"/>
  <c r="G95" i="8" s="1"/>
  <c r="F95" i="8" a="1"/>
  <c r="F95" i="8" s="1"/>
  <c r="H94" i="8" a="1"/>
  <c r="H94" i="8" s="1"/>
  <c r="G94" i="8" a="1"/>
  <c r="G94" i="8" s="1"/>
  <c r="F94" i="8" a="1"/>
  <c r="F94" i="8" s="1"/>
  <c r="H93" i="8" a="1"/>
  <c r="H93" i="8" s="1"/>
  <c r="G93" i="8" a="1"/>
  <c r="G93" i="8" s="1"/>
  <c r="F93" i="8" a="1"/>
  <c r="F93" i="8" s="1"/>
  <c r="H92" i="8" a="1"/>
  <c r="H92" i="8" s="1"/>
  <c r="G92" i="8" a="1"/>
  <c r="G92" i="8" s="1"/>
  <c r="F92" i="8" a="1"/>
  <c r="F92" i="8" s="1"/>
  <c r="H91" i="8" a="1"/>
  <c r="H91" i="8" s="1"/>
  <c r="G91" i="8" a="1"/>
  <c r="G91" i="8" s="1"/>
  <c r="F91" i="8" a="1"/>
  <c r="F91" i="8" s="1"/>
  <c r="H90" i="8" a="1"/>
  <c r="H90" i="8" s="1"/>
  <c r="G90" i="8" a="1"/>
  <c r="G90" i="8" s="1"/>
  <c r="F90" i="8" a="1"/>
  <c r="F90" i="8" s="1"/>
  <c r="H89" i="8" a="1"/>
  <c r="H89" i="8" s="1"/>
  <c r="G89" i="8" a="1"/>
  <c r="G89" i="8" s="1"/>
  <c r="F89" i="8" a="1"/>
  <c r="F89" i="8" s="1"/>
  <c r="H88" i="8" a="1"/>
  <c r="H88" i="8" s="1"/>
  <c r="G88" i="8" a="1"/>
  <c r="G88" i="8" s="1"/>
  <c r="F88" i="8"/>
  <c r="F88" i="8" a="1"/>
  <c r="H87" i="8" a="1"/>
  <c r="H87" i="8" s="1"/>
  <c r="G87" i="8" a="1"/>
  <c r="G87" i="8" s="1"/>
  <c r="F87" i="8" a="1"/>
  <c r="F87" i="8" s="1"/>
  <c r="H86" i="8" a="1"/>
  <c r="H86" i="8" s="1"/>
  <c r="G86" i="8" a="1"/>
  <c r="G86" i="8" s="1"/>
  <c r="F86" i="8" a="1"/>
  <c r="F86" i="8" s="1"/>
  <c r="H85" i="8" a="1"/>
  <c r="H85" i="8" s="1"/>
  <c r="G85" i="8"/>
  <c r="G85" i="8" a="1"/>
  <c r="F85" i="8" a="1"/>
  <c r="F85" i="8" s="1"/>
  <c r="H84" i="8" a="1"/>
  <c r="H84" i="8" s="1"/>
  <c r="G84" i="8" a="1"/>
  <c r="G84" i="8" s="1"/>
  <c r="F84" i="8" a="1"/>
  <c r="F84" i="8" s="1"/>
  <c r="H83" i="8" a="1"/>
  <c r="H83" i="8" s="1"/>
  <c r="G83" i="8" a="1"/>
  <c r="G83" i="8" s="1"/>
  <c r="F83" i="8" a="1"/>
  <c r="F83" i="8" s="1"/>
  <c r="H82" i="8" a="1"/>
  <c r="H82" i="8" s="1"/>
  <c r="G82" i="8" a="1"/>
  <c r="G82" i="8" s="1"/>
  <c r="F82" i="8" a="1"/>
  <c r="F82" i="8" s="1"/>
  <c r="H81" i="8" a="1"/>
  <c r="H81" i="8" s="1"/>
  <c r="G81" i="8" a="1"/>
  <c r="G81" i="8" s="1"/>
  <c r="F81" i="8" a="1"/>
  <c r="F81" i="8" s="1"/>
  <c r="H80" i="8" a="1"/>
  <c r="H80" i="8" s="1"/>
  <c r="G80" i="8" a="1"/>
  <c r="G80" i="8" s="1"/>
  <c r="F80" i="8" a="1"/>
  <c r="F80" i="8" s="1"/>
  <c r="H79" i="8" a="1"/>
  <c r="H79" i="8" s="1"/>
  <c r="G79" i="8" a="1"/>
  <c r="G79" i="8" s="1"/>
  <c r="F79" i="8" a="1"/>
  <c r="F79" i="8" s="1"/>
  <c r="H78" i="8" a="1"/>
  <c r="H78" i="8" s="1"/>
  <c r="G78" i="8" a="1"/>
  <c r="G78" i="8" s="1"/>
  <c r="F78" i="8" a="1"/>
  <c r="F78" i="8" s="1"/>
  <c r="H77" i="8" a="1"/>
  <c r="H77" i="8" s="1"/>
  <c r="G77" i="8" a="1"/>
  <c r="G77" i="8" s="1"/>
  <c r="F77" i="8" a="1"/>
  <c r="F77" i="8" s="1"/>
  <c r="H76" i="8" a="1"/>
  <c r="H76" i="8" s="1"/>
  <c r="G76" i="8" a="1"/>
  <c r="G76" i="8" s="1"/>
  <c r="F76" i="8"/>
  <c r="F76" i="8" a="1"/>
  <c r="H75" i="8" a="1"/>
  <c r="H75" i="8" s="1"/>
  <c r="G75" i="8" a="1"/>
  <c r="G75" i="8" s="1"/>
  <c r="F75" i="8" a="1"/>
  <c r="F75" i="8" s="1"/>
  <c r="H74" i="8" a="1"/>
  <c r="H74" i="8" s="1"/>
  <c r="G74" i="8" a="1"/>
  <c r="G74" i="8" s="1"/>
  <c r="F74" i="8" a="1"/>
  <c r="F74" i="8" s="1"/>
  <c r="H73" i="8" a="1"/>
  <c r="H73" i="8" s="1"/>
  <c r="G73" i="8" a="1"/>
  <c r="G73" i="8" s="1"/>
  <c r="F73" i="8" a="1"/>
  <c r="F73" i="8" s="1"/>
  <c r="H72" i="8" a="1"/>
  <c r="H72" i="8" s="1"/>
  <c r="G72" i="8" a="1"/>
  <c r="G72" i="8" s="1"/>
  <c r="F72" i="8" a="1"/>
  <c r="F72" i="8" s="1"/>
  <c r="H71" i="8" a="1"/>
  <c r="H71" i="8" s="1"/>
  <c r="G71" i="8" a="1"/>
  <c r="G71" i="8" s="1"/>
  <c r="F71" i="8" a="1"/>
  <c r="F71" i="8" s="1"/>
  <c r="H70" i="8" a="1"/>
  <c r="H70" i="8" s="1"/>
  <c r="G70" i="8" a="1"/>
  <c r="G70" i="8" s="1"/>
  <c r="F70" i="8" a="1"/>
  <c r="F70" i="8" s="1"/>
  <c r="H69" i="8" a="1"/>
  <c r="H69" i="8" s="1"/>
  <c r="G69" i="8" a="1"/>
  <c r="G69" i="8" s="1"/>
  <c r="F69" i="8" a="1"/>
  <c r="F69" i="8" s="1"/>
  <c r="H68" i="8"/>
  <c r="H68" i="8" a="1"/>
  <c r="G68" i="8" a="1"/>
  <c r="G68" i="8" s="1"/>
  <c r="F68" i="8" a="1"/>
  <c r="F68" i="8" s="1"/>
  <c r="H67" i="8" a="1"/>
  <c r="H67" i="8" s="1"/>
  <c r="G67" i="8" a="1"/>
  <c r="G67" i="8" s="1"/>
  <c r="F67" i="8" a="1"/>
  <c r="F67" i="8" s="1"/>
  <c r="H66" i="8" a="1"/>
  <c r="H66" i="8" s="1"/>
  <c r="G66" i="8" a="1"/>
  <c r="G66" i="8" s="1"/>
  <c r="F66" i="8" a="1"/>
  <c r="F66" i="8" s="1"/>
  <c r="H65" i="8" a="1"/>
  <c r="H65" i="8" s="1"/>
  <c r="G65" i="8" a="1"/>
  <c r="G65" i="8" s="1"/>
  <c r="F65" i="8" a="1"/>
  <c r="F65" i="8" s="1"/>
  <c r="H64" i="8"/>
  <c r="H64" i="8" a="1"/>
  <c r="G64" i="8" a="1"/>
  <c r="G64" i="8" s="1"/>
  <c r="F64" i="8" a="1"/>
  <c r="F64" i="8" s="1"/>
  <c r="H63" i="8" a="1"/>
  <c r="H63" i="8" s="1"/>
  <c r="G63" i="8" a="1"/>
  <c r="G63" i="8" s="1"/>
  <c r="F63" i="8" a="1"/>
  <c r="F63" i="8" s="1"/>
  <c r="H62" i="8" a="1"/>
  <c r="H62" i="8" s="1"/>
  <c r="G62" i="8" a="1"/>
  <c r="G62" i="8" s="1"/>
  <c r="F62" i="8"/>
  <c r="F62" i="8" a="1"/>
  <c r="H61" i="8" a="1"/>
  <c r="H61" i="8" s="1"/>
  <c r="G61" i="8" a="1"/>
  <c r="G61" i="8" s="1"/>
  <c r="F61" i="8" a="1"/>
  <c r="F61" i="8" s="1"/>
  <c r="H60" i="8" a="1"/>
  <c r="H60" i="8" s="1"/>
  <c r="G60" i="8" a="1"/>
  <c r="G60" i="8" s="1"/>
  <c r="F60" i="8" a="1"/>
  <c r="F60" i="8" s="1"/>
  <c r="H59" i="8" a="1"/>
  <c r="H59" i="8" s="1"/>
  <c r="G59" i="8" a="1"/>
  <c r="G59" i="8" s="1"/>
  <c r="F59" i="8" a="1"/>
  <c r="F59" i="8" s="1"/>
  <c r="H58" i="8" a="1"/>
  <c r="H58" i="8" s="1"/>
  <c r="G58" i="8" a="1"/>
  <c r="G58" i="8" s="1"/>
  <c r="F58" i="8"/>
  <c r="F58" i="8" a="1"/>
  <c r="H57" i="8" a="1"/>
  <c r="H57" i="8" s="1"/>
  <c r="G57" i="8" a="1"/>
  <c r="G57" i="8" s="1"/>
  <c r="F57" i="8" a="1"/>
  <c r="F57" i="8" s="1"/>
  <c r="H56" i="8" a="1"/>
  <c r="H56" i="8" s="1"/>
  <c r="G56" i="8" a="1"/>
  <c r="G56" i="8" s="1"/>
  <c r="F56" i="8" a="1"/>
  <c r="F56" i="8" s="1"/>
  <c r="H55" i="8" a="1"/>
  <c r="H55" i="8" s="1"/>
  <c r="G55" i="8" a="1"/>
  <c r="G55" i="8" s="1"/>
  <c r="F55" i="8" a="1"/>
  <c r="F55" i="8" s="1"/>
  <c r="H54" i="8" a="1"/>
  <c r="H54" i="8" s="1"/>
  <c r="G54" i="8" a="1"/>
  <c r="G54" i="8" s="1"/>
  <c r="F54" i="8"/>
  <c r="F54" i="8" a="1"/>
  <c r="H53" i="8" a="1"/>
  <c r="H53" i="8" s="1"/>
  <c r="G53" i="8" a="1"/>
  <c r="G53" i="8" s="1"/>
  <c r="F53" i="8" a="1"/>
  <c r="F53" i="8" s="1"/>
  <c r="H52" i="8" a="1"/>
  <c r="H52" i="8" s="1"/>
  <c r="G52" i="8" a="1"/>
  <c r="G52" i="8" s="1"/>
  <c r="F52" i="8" a="1"/>
  <c r="F52" i="8" s="1"/>
  <c r="H51" i="8" a="1"/>
  <c r="H51" i="8" s="1"/>
  <c r="G51" i="8"/>
  <c r="G51" i="8" a="1"/>
  <c r="F51" i="8" a="1"/>
  <c r="F51" i="8" s="1"/>
  <c r="H50" i="8" a="1"/>
  <c r="H50" i="8" s="1"/>
  <c r="G50" i="8" a="1"/>
  <c r="G50" i="8" s="1"/>
  <c r="F50" i="8" a="1"/>
  <c r="F50" i="8" s="1"/>
  <c r="H49" i="8" a="1"/>
  <c r="H49" i="8" s="1"/>
  <c r="G49" i="8" a="1"/>
  <c r="G49" i="8" s="1"/>
  <c r="F49" i="8" a="1"/>
  <c r="F49" i="8" s="1"/>
  <c r="H48" i="8" a="1"/>
  <c r="H48" i="8" s="1"/>
  <c r="G48" i="8" a="1"/>
  <c r="G48" i="8" s="1"/>
  <c r="F48" i="8" a="1"/>
  <c r="F48" i="8" s="1"/>
  <c r="H47" i="8" a="1"/>
  <c r="H47" i="8" s="1"/>
  <c r="G47" i="8" a="1"/>
  <c r="G47" i="8" s="1"/>
  <c r="F47" i="8" a="1"/>
  <c r="F47" i="8" s="1"/>
  <c r="H46" i="8" a="1"/>
  <c r="H46" i="8" s="1"/>
  <c r="G46" i="8" a="1"/>
  <c r="G46" i="8" s="1"/>
  <c r="F46" i="8" a="1"/>
  <c r="F46" i="8" s="1"/>
  <c r="H45" i="8" a="1"/>
  <c r="H45" i="8" s="1"/>
  <c r="G45" i="8" a="1"/>
  <c r="G45" i="8" s="1"/>
  <c r="F45" i="8" a="1"/>
  <c r="F45" i="8" s="1"/>
  <c r="H44" i="8" a="1"/>
  <c r="H44" i="8" s="1"/>
  <c r="G44" i="8" a="1"/>
  <c r="G44" i="8" s="1"/>
  <c r="F44" i="8" a="1"/>
  <c r="F44" i="8" s="1"/>
  <c r="H43" i="8" a="1"/>
  <c r="H43" i="8" s="1"/>
  <c r="G43" i="8" a="1"/>
  <c r="G43" i="8" s="1"/>
  <c r="F43" i="8" a="1"/>
  <c r="F43" i="8" s="1"/>
  <c r="H42" i="8" a="1"/>
  <c r="H42" i="8" s="1"/>
  <c r="G42" i="8" a="1"/>
  <c r="G42" i="8" s="1"/>
  <c r="F42" i="8" a="1"/>
  <c r="F42" i="8" s="1"/>
  <c r="H41" i="8" a="1"/>
  <c r="H41" i="8" s="1"/>
  <c r="G41" i="8" a="1"/>
  <c r="G41" i="8" s="1"/>
  <c r="F41" i="8" a="1"/>
  <c r="F41" i="8" s="1"/>
  <c r="H40" i="8" a="1"/>
  <c r="H40" i="8" s="1"/>
  <c r="G40" i="8" a="1"/>
  <c r="G40" i="8" s="1"/>
  <c r="F40" i="8" a="1"/>
  <c r="F40" i="8" s="1"/>
  <c r="H39" i="8" a="1"/>
  <c r="H39" i="8" s="1"/>
  <c r="G39" i="8" a="1"/>
  <c r="G39" i="8" s="1"/>
  <c r="F39" i="8" a="1"/>
  <c r="F39" i="8" s="1"/>
  <c r="H38" i="8" a="1"/>
  <c r="H38" i="8" s="1"/>
  <c r="G38" i="8" a="1"/>
  <c r="G38" i="8" s="1"/>
  <c r="F38" i="8" a="1"/>
  <c r="F38" i="8" s="1"/>
  <c r="H37" i="8" a="1"/>
  <c r="H37" i="8" s="1"/>
  <c r="G37" i="8" a="1"/>
  <c r="G37" i="8" s="1"/>
  <c r="F37" i="8" a="1"/>
  <c r="F37" i="8" s="1"/>
  <c r="H21" i="8" a="1"/>
  <c r="H21" i="8" s="1"/>
  <c r="H22" i="8" s="1"/>
  <c r="G21" i="8" a="1"/>
  <c r="G21" i="8" s="1"/>
  <c r="G22" i="8" s="1"/>
  <c r="F21" i="8" a="1"/>
  <c r="F21" i="8" s="1"/>
  <c r="F22" i="8" s="1"/>
  <c r="E21" i="8" a="1"/>
  <c r="E21" i="8" s="1"/>
  <c r="E22" i="8" s="1"/>
  <c r="D21" i="8" a="1"/>
  <c r="D21" i="8" s="1"/>
  <c r="H36" i="8" a="1"/>
  <c r="H36" i="8" s="1"/>
  <c r="G36" i="8" a="1"/>
  <c r="G36" i="8" s="1"/>
  <c r="F36" i="8" a="1"/>
  <c r="F36" i="8" s="1"/>
  <c r="H35" i="8" a="1"/>
  <c r="H35" i="8" s="1"/>
  <c r="G35" i="8" a="1"/>
  <c r="G35" i="8" s="1"/>
  <c r="F35" i="8" a="1"/>
  <c r="F35" i="8" s="1"/>
  <c r="H34" i="8" a="1"/>
  <c r="H34" i="8" s="1"/>
  <c r="G34" i="8" a="1"/>
  <c r="G34" i="8" s="1"/>
  <c r="F34" i="8" a="1"/>
  <c r="F34" i="8" s="1"/>
  <c r="E184" i="8"/>
  <c r="E23" i="8" s="1"/>
  <c r="D184" i="8"/>
  <c r="D23" i="8" s="1"/>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C51" i="8"/>
  <c r="C50" i="8"/>
  <c r="C49" i="8"/>
  <c r="C48" i="8"/>
  <c r="C47" i="8"/>
  <c r="C46" i="8"/>
  <c r="C45" i="8"/>
  <c r="C44" i="8"/>
  <c r="C43" i="8"/>
  <c r="C42" i="8"/>
  <c r="C41" i="8"/>
  <c r="C40" i="8"/>
  <c r="C39" i="8"/>
  <c r="C38" i="8"/>
  <c r="C37" i="8"/>
  <c r="C36" i="8"/>
  <c r="C35" i="8"/>
  <c r="C34" i="8"/>
  <c r="C20" i="8"/>
  <c r="C19" i="8"/>
  <c r="E18" i="8"/>
  <c r="F18" i="8" s="1"/>
  <c r="G18" i="8" s="1"/>
  <c r="H18" i="8" s="1"/>
  <c r="B16" i="8"/>
  <c r="C14" i="7"/>
  <c r="C17" i="7"/>
  <c r="D791" i="7"/>
  <c r="D789" i="7"/>
  <c r="D787" i="7"/>
  <c r="D785" i="7"/>
  <c r="D783" i="7"/>
  <c r="D781" i="7"/>
  <c r="D779" i="7"/>
  <c r="D777" i="7"/>
  <c r="D775" i="7"/>
  <c r="D773" i="7"/>
  <c r="D771" i="7"/>
  <c r="D769" i="7"/>
  <c r="D767" i="7"/>
  <c r="D765" i="7"/>
  <c r="D763" i="7"/>
  <c r="D761" i="7"/>
  <c r="D759" i="7"/>
  <c r="D757" i="7"/>
  <c r="D755" i="7"/>
  <c r="D753" i="7"/>
  <c r="D751" i="7"/>
  <c r="D749" i="7"/>
  <c r="D747" i="7"/>
  <c r="D745" i="7"/>
  <c r="D743" i="7"/>
  <c r="D741" i="7"/>
  <c r="D739" i="7"/>
  <c r="D737" i="7"/>
  <c r="D735" i="7"/>
  <c r="D733" i="7"/>
  <c r="D731" i="7"/>
  <c r="D729" i="7"/>
  <c r="D727" i="7"/>
  <c r="D725" i="7"/>
  <c r="D723" i="7"/>
  <c r="D721" i="7"/>
  <c r="D719" i="7"/>
  <c r="D717" i="7"/>
  <c r="D715" i="7"/>
  <c r="D713" i="7"/>
  <c r="D711" i="7"/>
  <c r="D709" i="7"/>
  <c r="D707" i="7"/>
  <c r="D705" i="7"/>
  <c r="D703" i="7"/>
  <c r="D701" i="7"/>
  <c r="D699" i="7"/>
  <c r="D697" i="7"/>
  <c r="D695" i="7"/>
  <c r="D693" i="7"/>
  <c r="D691" i="7"/>
  <c r="D689" i="7"/>
  <c r="D687" i="7"/>
  <c r="D685" i="7"/>
  <c r="D683" i="7"/>
  <c r="D681" i="7"/>
  <c r="D679" i="7"/>
  <c r="D677" i="7"/>
  <c r="D675" i="7"/>
  <c r="D673" i="7"/>
  <c r="D671" i="7"/>
  <c r="D669" i="7"/>
  <c r="D667" i="7"/>
  <c r="D665" i="7"/>
  <c r="D663" i="7"/>
  <c r="D661" i="7"/>
  <c r="D659" i="7"/>
  <c r="D657" i="7"/>
  <c r="D655" i="7"/>
  <c r="D653" i="7"/>
  <c r="D651" i="7"/>
  <c r="D649" i="7"/>
  <c r="D647" i="7"/>
  <c r="D645" i="7"/>
  <c r="D643" i="7"/>
  <c r="D641" i="7"/>
  <c r="D639" i="7"/>
  <c r="D637" i="7"/>
  <c r="D635" i="7"/>
  <c r="D633" i="7"/>
  <c r="D631" i="7"/>
  <c r="D629" i="7"/>
  <c r="D627" i="7"/>
  <c r="D625" i="7"/>
  <c r="D623" i="7"/>
  <c r="D621" i="7"/>
  <c r="D619" i="7"/>
  <c r="D617" i="7"/>
  <c r="D615" i="7"/>
  <c r="D613" i="7"/>
  <c r="D611" i="7"/>
  <c r="D609" i="7"/>
  <c r="D607" i="7"/>
  <c r="D605" i="7"/>
  <c r="D603" i="7"/>
  <c r="D601" i="7"/>
  <c r="D599" i="7"/>
  <c r="D597" i="7"/>
  <c r="D595" i="7"/>
  <c r="D593" i="7"/>
  <c r="D591" i="7"/>
  <c r="D589" i="7"/>
  <c r="D587" i="7"/>
  <c r="D585" i="7"/>
  <c r="D583" i="7"/>
  <c r="D581" i="7"/>
  <c r="D579" i="7"/>
  <c r="D577" i="7"/>
  <c r="D575" i="7"/>
  <c r="D573" i="7"/>
  <c r="D571" i="7"/>
  <c r="D569" i="7"/>
  <c r="D567" i="7"/>
  <c r="D565" i="7"/>
  <c r="D563" i="7"/>
  <c r="D561" i="7"/>
  <c r="D559" i="7"/>
  <c r="D557" i="7"/>
  <c r="D555" i="7"/>
  <c r="D553" i="7"/>
  <c r="D551" i="7"/>
  <c r="D549" i="7"/>
  <c r="D547" i="7"/>
  <c r="D545" i="7"/>
  <c r="D543" i="7"/>
  <c r="D541" i="7"/>
  <c r="D539" i="7"/>
  <c r="D537" i="7"/>
  <c r="D535" i="7"/>
  <c r="D533" i="7"/>
  <c r="D531" i="7"/>
  <c r="D529" i="7"/>
  <c r="D527" i="7"/>
  <c r="D525" i="7"/>
  <c r="D523" i="7"/>
  <c r="D521" i="7"/>
  <c r="D519" i="7"/>
  <c r="D517" i="7"/>
  <c r="D515" i="7"/>
  <c r="D513" i="7"/>
  <c r="D511" i="7"/>
  <c r="D509" i="7"/>
  <c r="D507" i="7"/>
  <c r="D505" i="7"/>
  <c r="D503" i="7"/>
  <c r="D501" i="7"/>
  <c r="D499" i="7"/>
  <c r="D497" i="7"/>
  <c r="D495" i="7"/>
  <c r="D493" i="7"/>
  <c r="N491" i="7"/>
  <c r="L491" i="7"/>
  <c r="J491" i="7"/>
  <c r="H491" i="7"/>
  <c r="F491" i="7"/>
  <c r="AA478" i="7"/>
  <c r="D478" i="7"/>
  <c r="B478" i="7"/>
  <c r="AB478" i="7" s="1"/>
  <c r="A478" i="7"/>
  <c r="AA477" i="7"/>
  <c r="B477" i="7"/>
  <c r="AB477" i="7" s="1"/>
  <c r="A477" i="7"/>
  <c r="AA475" i="7"/>
  <c r="D475" i="7"/>
  <c r="B475" i="7"/>
  <c r="AB475" i="7" s="1"/>
  <c r="A475" i="7"/>
  <c r="AB474" i="7"/>
  <c r="AA474" i="7"/>
  <c r="B474" i="7"/>
  <c r="A474" i="7"/>
  <c r="AA472" i="7"/>
  <c r="D472" i="7"/>
  <c r="B472" i="7"/>
  <c r="AB472" i="7" s="1"/>
  <c r="A472" i="7"/>
  <c r="AA471" i="7"/>
  <c r="B471" i="7"/>
  <c r="AB471" i="7" s="1"/>
  <c r="A471" i="7"/>
  <c r="AB469" i="7"/>
  <c r="AA469" i="7"/>
  <c r="D469" i="7"/>
  <c r="B469" i="7"/>
  <c r="A469" i="7"/>
  <c r="AA468" i="7"/>
  <c r="B468" i="7"/>
  <c r="AB468" i="7" s="1"/>
  <c r="A468" i="7"/>
  <c r="AB466" i="7"/>
  <c r="AA466" i="7"/>
  <c r="D466" i="7"/>
  <c r="B466" i="7"/>
  <c r="A466" i="7"/>
  <c r="AA465" i="7"/>
  <c r="B465" i="7"/>
  <c r="AB465" i="7" s="1"/>
  <c r="A465" i="7"/>
  <c r="AA463" i="7"/>
  <c r="D463" i="7"/>
  <c r="B463" i="7"/>
  <c r="AB463" i="7" s="1"/>
  <c r="A463" i="7"/>
  <c r="AA462" i="7"/>
  <c r="B462" i="7"/>
  <c r="AB462" i="7" s="1"/>
  <c r="A462" i="7"/>
  <c r="AB460" i="7"/>
  <c r="AA460" i="7"/>
  <c r="D460" i="7"/>
  <c r="B460" i="7"/>
  <c r="A460" i="7"/>
  <c r="AB459" i="7"/>
  <c r="AA459" i="7"/>
  <c r="B459" i="7"/>
  <c r="A459" i="7"/>
  <c r="AA457" i="7"/>
  <c r="D457" i="7"/>
  <c r="B457" i="7"/>
  <c r="AB457" i="7" s="1"/>
  <c r="A457" i="7"/>
  <c r="AB456" i="7"/>
  <c r="AA456" i="7"/>
  <c r="B456" i="7"/>
  <c r="A456" i="7"/>
  <c r="AA454" i="7"/>
  <c r="D454" i="7"/>
  <c r="B454" i="7"/>
  <c r="AB454" i="7" s="1"/>
  <c r="A454" i="7"/>
  <c r="AA453" i="7"/>
  <c r="B453" i="7"/>
  <c r="AB453" i="7" s="1"/>
  <c r="A453" i="7"/>
  <c r="AA451" i="7"/>
  <c r="D451" i="7"/>
  <c r="B451" i="7"/>
  <c r="AB451" i="7" s="1"/>
  <c r="A451" i="7"/>
  <c r="AB450" i="7"/>
  <c r="AA450" i="7"/>
  <c r="B450" i="7"/>
  <c r="A450" i="7"/>
  <c r="AB448" i="7"/>
  <c r="AA448" i="7"/>
  <c r="D448" i="7"/>
  <c r="B448" i="7"/>
  <c r="A448" i="7"/>
  <c r="AA447" i="7"/>
  <c r="B447" i="7"/>
  <c r="AB447" i="7" s="1"/>
  <c r="A447" i="7"/>
  <c r="AB445" i="7"/>
  <c r="AA445" i="7"/>
  <c r="D445" i="7"/>
  <c r="B445" i="7"/>
  <c r="A445" i="7"/>
  <c r="AA444" i="7"/>
  <c r="B444" i="7"/>
  <c r="AB444" i="7" s="1"/>
  <c r="A444" i="7"/>
  <c r="AB442" i="7"/>
  <c r="AA442" i="7"/>
  <c r="D442" i="7"/>
  <c r="B442" i="7"/>
  <c r="A442" i="7"/>
  <c r="AA441" i="7"/>
  <c r="B441" i="7"/>
  <c r="AB441" i="7" s="1"/>
  <c r="A441" i="7"/>
  <c r="AA439" i="7"/>
  <c r="D439" i="7"/>
  <c r="B439" i="7"/>
  <c r="AB439" i="7" s="1"/>
  <c r="A439" i="7"/>
  <c r="AA438" i="7"/>
  <c r="B438" i="7"/>
  <c r="AB438" i="7" s="1"/>
  <c r="A438" i="7"/>
  <c r="AB436" i="7"/>
  <c r="AA436" i="7"/>
  <c r="D436" i="7"/>
  <c r="B436" i="7"/>
  <c r="A436" i="7"/>
  <c r="AB435" i="7"/>
  <c r="AA435" i="7"/>
  <c r="B435" i="7"/>
  <c r="A435" i="7"/>
  <c r="AA433" i="7"/>
  <c r="D433" i="7"/>
  <c r="B433" i="7"/>
  <c r="AB433" i="7" s="1"/>
  <c r="A433" i="7"/>
  <c r="AB432" i="7"/>
  <c r="AA432" i="7"/>
  <c r="B432" i="7"/>
  <c r="A432" i="7"/>
  <c r="AA430" i="7"/>
  <c r="D430" i="7"/>
  <c r="B430" i="7"/>
  <c r="AB430" i="7" s="1"/>
  <c r="A430" i="7"/>
  <c r="AA429" i="7"/>
  <c r="B429" i="7"/>
  <c r="AB429" i="7" s="1"/>
  <c r="A429" i="7"/>
  <c r="AA427" i="7"/>
  <c r="D427" i="7"/>
  <c r="B427" i="7"/>
  <c r="AB427" i="7" s="1"/>
  <c r="A427" i="7"/>
  <c r="AB426" i="7"/>
  <c r="AA426" i="7"/>
  <c r="B426" i="7"/>
  <c r="A426" i="7"/>
  <c r="AB424" i="7"/>
  <c r="AA424" i="7"/>
  <c r="D424" i="7"/>
  <c r="B424" i="7"/>
  <c r="A424" i="7"/>
  <c r="AA423" i="7"/>
  <c r="B423" i="7"/>
  <c r="AB423" i="7" s="1"/>
  <c r="A423" i="7"/>
  <c r="AB421" i="7"/>
  <c r="AA421" i="7"/>
  <c r="D421" i="7"/>
  <c r="B421" i="7"/>
  <c r="A421" i="7"/>
  <c r="AA420" i="7"/>
  <c r="B420" i="7"/>
  <c r="AB420" i="7" s="1"/>
  <c r="A420" i="7"/>
  <c r="AB418" i="7"/>
  <c r="AA418" i="7"/>
  <c r="D418" i="7"/>
  <c r="B418" i="7"/>
  <c r="A418" i="7"/>
  <c r="AA417" i="7"/>
  <c r="B417" i="7"/>
  <c r="AB417" i="7" s="1"/>
  <c r="A417" i="7"/>
  <c r="AA415" i="7"/>
  <c r="D415" i="7"/>
  <c r="B415" i="7"/>
  <c r="AB415" i="7" s="1"/>
  <c r="A415" i="7"/>
  <c r="AA414" i="7"/>
  <c r="B414" i="7"/>
  <c r="AB414" i="7" s="1"/>
  <c r="A414" i="7"/>
  <c r="AB412" i="7"/>
  <c r="AA412" i="7"/>
  <c r="D412" i="7"/>
  <c r="B412" i="7"/>
  <c r="A412" i="7"/>
  <c r="AB411" i="7"/>
  <c r="AA411" i="7"/>
  <c r="B411" i="7"/>
  <c r="A411" i="7"/>
  <c r="AA409" i="7"/>
  <c r="D409" i="7"/>
  <c r="B409" i="7"/>
  <c r="AB409" i="7" s="1"/>
  <c r="A409" i="7"/>
  <c r="AB408" i="7"/>
  <c r="AA408" i="7"/>
  <c r="B408" i="7"/>
  <c r="A408" i="7"/>
  <c r="AA406" i="7"/>
  <c r="D406" i="7"/>
  <c r="B406" i="7"/>
  <c r="AB406" i="7" s="1"/>
  <c r="A406" i="7"/>
  <c r="AA405" i="7"/>
  <c r="B405" i="7"/>
  <c r="AB405" i="7" s="1"/>
  <c r="A405" i="7"/>
  <c r="AA403" i="7"/>
  <c r="D403" i="7"/>
  <c r="B403" i="7"/>
  <c r="AB403" i="7" s="1"/>
  <c r="A403" i="7"/>
  <c r="AB402" i="7"/>
  <c r="AA402" i="7"/>
  <c r="B402" i="7"/>
  <c r="A402" i="7"/>
  <c r="AB400" i="7"/>
  <c r="AA400" i="7"/>
  <c r="D400" i="7"/>
  <c r="B400" i="7"/>
  <c r="A400" i="7"/>
  <c r="AA399" i="7"/>
  <c r="B399" i="7"/>
  <c r="AB399" i="7" s="1"/>
  <c r="A399" i="7"/>
  <c r="AB397" i="7"/>
  <c r="AA397" i="7"/>
  <c r="D397" i="7"/>
  <c r="B397" i="7"/>
  <c r="A397" i="7"/>
  <c r="AA396" i="7"/>
  <c r="B396" i="7"/>
  <c r="AB396" i="7" s="1"/>
  <c r="A396" i="7"/>
  <c r="AB394" i="7"/>
  <c r="AA394" i="7"/>
  <c r="D394" i="7"/>
  <c r="B394" i="7"/>
  <c r="A394" i="7"/>
  <c r="AA393" i="7"/>
  <c r="B393" i="7"/>
  <c r="AB393" i="7" s="1"/>
  <c r="A393" i="7"/>
  <c r="AA391" i="7"/>
  <c r="D391" i="7"/>
  <c r="B391" i="7"/>
  <c r="AB391" i="7" s="1"/>
  <c r="A391" i="7"/>
  <c r="AA390" i="7"/>
  <c r="B390" i="7"/>
  <c r="AB390" i="7" s="1"/>
  <c r="A390" i="7"/>
  <c r="AB388" i="7"/>
  <c r="AA388" i="7"/>
  <c r="D388" i="7"/>
  <c r="B388" i="7"/>
  <c r="A388" i="7"/>
  <c r="AB387" i="7"/>
  <c r="AA387" i="7"/>
  <c r="B387" i="7"/>
  <c r="A387" i="7"/>
  <c r="AA385" i="7"/>
  <c r="D385" i="7"/>
  <c r="B385" i="7"/>
  <c r="AB385" i="7" s="1"/>
  <c r="A385" i="7"/>
  <c r="AB384" i="7"/>
  <c r="AA384" i="7"/>
  <c r="B384" i="7"/>
  <c r="A384" i="7"/>
  <c r="AA382" i="7"/>
  <c r="D382" i="7"/>
  <c r="B382" i="7"/>
  <c r="AB382" i="7" s="1"/>
  <c r="A382" i="7"/>
  <c r="AA381" i="7"/>
  <c r="B381" i="7"/>
  <c r="AB381" i="7" s="1"/>
  <c r="A381" i="7"/>
  <c r="AA379" i="7"/>
  <c r="D379" i="7"/>
  <c r="B379" i="7"/>
  <c r="AB379" i="7" s="1"/>
  <c r="A379" i="7"/>
  <c r="AB378" i="7"/>
  <c r="AA378" i="7"/>
  <c r="B378" i="7"/>
  <c r="A378" i="7"/>
  <c r="AB376" i="7"/>
  <c r="AA376" i="7"/>
  <c r="D376" i="7"/>
  <c r="B376" i="7"/>
  <c r="A376" i="7"/>
  <c r="AA375" i="7"/>
  <c r="B375" i="7"/>
  <c r="AB375" i="7" s="1"/>
  <c r="A375" i="7"/>
  <c r="AB373" i="7"/>
  <c r="AA373" i="7"/>
  <c r="D373" i="7"/>
  <c r="B373" i="7"/>
  <c r="A373" i="7"/>
  <c r="AA372" i="7"/>
  <c r="B372" i="7"/>
  <c r="AB372" i="7" s="1"/>
  <c r="A372" i="7"/>
  <c r="AB370" i="7"/>
  <c r="AA370" i="7"/>
  <c r="D370" i="7"/>
  <c r="B370" i="7"/>
  <c r="A370" i="7"/>
  <c r="AA369" i="7"/>
  <c r="B369" i="7"/>
  <c r="AB369" i="7" s="1"/>
  <c r="A369" i="7"/>
  <c r="AA367" i="7"/>
  <c r="D367" i="7"/>
  <c r="B367" i="7"/>
  <c r="AB367" i="7" s="1"/>
  <c r="A367" i="7"/>
  <c r="AA366" i="7"/>
  <c r="B366" i="7"/>
  <c r="AB366" i="7" s="1"/>
  <c r="A366" i="7"/>
  <c r="AB364" i="7"/>
  <c r="AA364" i="7"/>
  <c r="D364" i="7"/>
  <c r="B364" i="7"/>
  <c r="A364" i="7"/>
  <c r="AB363" i="7"/>
  <c r="AA363" i="7"/>
  <c r="B363" i="7"/>
  <c r="A363" i="7"/>
  <c r="AA361" i="7"/>
  <c r="D361" i="7"/>
  <c r="B361" i="7"/>
  <c r="AB361" i="7" s="1"/>
  <c r="A361" i="7"/>
  <c r="AB360" i="7"/>
  <c r="AA360" i="7"/>
  <c r="B360" i="7"/>
  <c r="A360" i="7"/>
  <c r="AA358" i="7"/>
  <c r="D358" i="7"/>
  <c r="B358" i="7"/>
  <c r="AB358" i="7" s="1"/>
  <c r="A358" i="7"/>
  <c r="AA357" i="7"/>
  <c r="B357" i="7"/>
  <c r="AB357" i="7" s="1"/>
  <c r="A357" i="7"/>
  <c r="AA355" i="7"/>
  <c r="D355" i="7"/>
  <c r="B355" i="7"/>
  <c r="AB355" i="7" s="1"/>
  <c r="A355" i="7"/>
  <c r="AB354" i="7"/>
  <c r="AA354" i="7"/>
  <c r="B354" i="7"/>
  <c r="A354" i="7"/>
  <c r="AB352" i="7"/>
  <c r="AA352" i="7"/>
  <c r="D352" i="7"/>
  <c r="B352" i="7"/>
  <c r="A352" i="7"/>
  <c r="AA351" i="7"/>
  <c r="B351" i="7"/>
  <c r="AB351" i="7" s="1"/>
  <c r="A351" i="7"/>
  <c r="AB349" i="7"/>
  <c r="AA349" i="7"/>
  <c r="D349" i="7"/>
  <c r="B349" i="7"/>
  <c r="A349" i="7"/>
  <c r="AA348" i="7"/>
  <c r="B348" i="7"/>
  <c r="AB348" i="7" s="1"/>
  <c r="A348" i="7"/>
  <c r="AB346" i="7"/>
  <c r="AA346" i="7"/>
  <c r="D346" i="7"/>
  <c r="B346" i="7"/>
  <c r="A346" i="7"/>
  <c r="AA345" i="7"/>
  <c r="B345" i="7"/>
  <c r="AB345" i="7" s="1"/>
  <c r="A345" i="7"/>
  <c r="AA343" i="7"/>
  <c r="D343" i="7"/>
  <c r="B343" i="7"/>
  <c r="AB343" i="7" s="1"/>
  <c r="A343" i="7"/>
  <c r="AA342" i="7"/>
  <c r="B342" i="7"/>
  <c r="AB342" i="7" s="1"/>
  <c r="A342" i="7"/>
  <c r="AB340" i="7"/>
  <c r="AA340" i="7"/>
  <c r="D340" i="7"/>
  <c r="B340" i="7"/>
  <c r="A340" i="7"/>
  <c r="AB339" i="7"/>
  <c r="AA339" i="7"/>
  <c r="B339" i="7"/>
  <c r="A339" i="7"/>
  <c r="AA337" i="7"/>
  <c r="D337" i="7"/>
  <c r="B337" i="7"/>
  <c r="AB337" i="7" s="1"/>
  <c r="A337" i="7"/>
  <c r="AB336" i="7"/>
  <c r="AA336" i="7"/>
  <c r="B336" i="7"/>
  <c r="A336" i="7"/>
  <c r="AA334" i="7"/>
  <c r="D334" i="7"/>
  <c r="B334" i="7"/>
  <c r="AB334" i="7" s="1"/>
  <c r="A334" i="7"/>
  <c r="AA333" i="7"/>
  <c r="B333" i="7"/>
  <c r="AB333" i="7" s="1"/>
  <c r="A333" i="7"/>
  <c r="AA331" i="7"/>
  <c r="D331" i="7"/>
  <c r="B331" i="7"/>
  <c r="AB331" i="7" s="1"/>
  <c r="A331" i="7"/>
  <c r="AB330" i="7"/>
  <c r="AA330" i="7"/>
  <c r="B330" i="7"/>
  <c r="A330" i="7"/>
  <c r="AB328" i="7"/>
  <c r="AA328" i="7"/>
  <c r="D328" i="7"/>
  <c r="B328" i="7"/>
  <c r="A328" i="7"/>
  <c r="AA327" i="7"/>
  <c r="B327" i="7"/>
  <c r="AB327" i="7" s="1"/>
  <c r="A327" i="7"/>
  <c r="AB325" i="7"/>
  <c r="AA325" i="7"/>
  <c r="D325" i="7"/>
  <c r="B325" i="7"/>
  <c r="A325" i="7"/>
  <c r="AA324" i="7"/>
  <c r="B324" i="7"/>
  <c r="AB324" i="7" s="1"/>
  <c r="A324" i="7"/>
  <c r="AB322" i="7"/>
  <c r="AA322" i="7"/>
  <c r="D322" i="7"/>
  <c r="B322" i="7"/>
  <c r="A322" i="7"/>
  <c r="AA321" i="7"/>
  <c r="B321" i="7"/>
  <c r="AB321" i="7" s="1"/>
  <c r="A321" i="7"/>
  <c r="AA319" i="7"/>
  <c r="D319" i="7"/>
  <c r="B319" i="7"/>
  <c r="AB319" i="7" s="1"/>
  <c r="A319" i="7"/>
  <c r="AA318" i="7"/>
  <c r="B318" i="7"/>
  <c r="AB318" i="7" s="1"/>
  <c r="A318" i="7"/>
  <c r="AB316" i="7"/>
  <c r="AA316" i="7"/>
  <c r="D316" i="7"/>
  <c r="B316" i="7"/>
  <c r="A316" i="7"/>
  <c r="AB315" i="7"/>
  <c r="AA315" i="7"/>
  <c r="B315" i="7"/>
  <c r="A315" i="7"/>
  <c r="AA313" i="7"/>
  <c r="D313" i="7"/>
  <c r="B313" i="7"/>
  <c r="AB313" i="7" s="1"/>
  <c r="A313" i="7"/>
  <c r="AB312" i="7"/>
  <c r="AA312" i="7"/>
  <c r="B312" i="7"/>
  <c r="A312" i="7"/>
  <c r="AA310" i="7"/>
  <c r="D310" i="7"/>
  <c r="B310" i="7"/>
  <c r="AB310" i="7" s="1"/>
  <c r="A310" i="7"/>
  <c r="AA309" i="7"/>
  <c r="B309" i="7"/>
  <c r="AB309" i="7" s="1"/>
  <c r="A309" i="7"/>
  <c r="AA307" i="7"/>
  <c r="D307" i="7"/>
  <c r="B307" i="7"/>
  <c r="AB307" i="7" s="1"/>
  <c r="A307" i="7"/>
  <c r="AB306" i="7"/>
  <c r="AA306" i="7"/>
  <c r="B306" i="7"/>
  <c r="A306" i="7"/>
  <c r="AB304" i="7"/>
  <c r="AA304" i="7"/>
  <c r="D304" i="7"/>
  <c r="B304" i="7"/>
  <c r="A304" i="7"/>
  <c r="AA303" i="7"/>
  <c r="B303" i="7"/>
  <c r="AB303" i="7" s="1"/>
  <c r="A303" i="7"/>
  <c r="AB301" i="7"/>
  <c r="AA301" i="7"/>
  <c r="D301" i="7"/>
  <c r="B301" i="7"/>
  <c r="A301" i="7"/>
  <c r="AA300" i="7"/>
  <c r="B300" i="7"/>
  <c r="AB300" i="7" s="1"/>
  <c r="A300" i="7"/>
  <c r="AB298" i="7"/>
  <c r="AA298" i="7"/>
  <c r="D298" i="7"/>
  <c r="B298" i="7"/>
  <c r="A298" i="7"/>
  <c r="AA297" i="7"/>
  <c r="B297" i="7"/>
  <c r="AB297" i="7" s="1"/>
  <c r="A297" i="7"/>
  <c r="AA295" i="7"/>
  <c r="D295" i="7"/>
  <c r="B295" i="7"/>
  <c r="AB295" i="7" s="1"/>
  <c r="A295" i="7"/>
  <c r="AA294" i="7"/>
  <c r="B294" i="7"/>
  <c r="AB294" i="7" s="1"/>
  <c r="A294" i="7"/>
  <c r="AB292" i="7"/>
  <c r="AA292" i="7"/>
  <c r="D292" i="7"/>
  <c r="B292" i="7"/>
  <c r="A292" i="7"/>
  <c r="AB291" i="7"/>
  <c r="AA291" i="7"/>
  <c r="B291" i="7"/>
  <c r="A291" i="7"/>
  <c r="AA289" i="7"/>
  <c r="D289" i="7"/>
  <c r="B289" i="7"/>
  <c r="AB289" i="7" s="1"/>
  <c r="A289" i="7"/>
  <c r="AB288" i="7"/>
  <c r="AA288" i="7"/>
  <c r="B288" i="7"/>
  <c r="A288" i="7"/>
  <c r="AA286" i="7"/>
  <c r="D286" i="7"/>
  <c r="B286" i="7"/>
  <c r="AB286" i="7" s="1"/>
  <c r="A286" i="7"/>
  <c r="AA285" i="7"/>
  <c r="B285" i="7"/>
  <c r="AB285" i="7" s="1"/>
  <c r="A285" i="7"/>
  <c r="AA283" i="7"/>
  <c r="D283" i="7"/>
  <c r="B283" i="7"/>
  <c r="AB283" i="7" s="1"/>
  <c r="A283" i="7"/>
  <c r="AB282" i="7"/>
  <c r="AA282" i="7"/>
  <c r="B282" i="7"/>
  <c r="A282" i="7"/>
  <c r="AB280" i="7"/>
  <c r="AA280" i="7"/>
  <c r="D280" i="7"/>
  <c r="B280" i="7"/>
  <c r="A280" i="7"/>
  <c r="AA279" i="7"/>
  <c r="B279" i="7"/>
  <c r="AB279" i="7" s="1"/>
  <c r="A279" i="7"/>
  <c r="AB277" i="7"/>
  <c r="AA277" i="7"/>
  <c r="D277" i="7"/>
  <c r="B277" i="7"/>
  <c r="A277" i="7"/>
  <c r="AA276" i="7"/>
  <c r="B276" i="7"/>
  <c r="AB276" i="7" s="1"/>
  <c r="A276" i="7"/>
  <c r="AB274" i="7"/>
  <c r="AA274" i="7"/>
  <c r="D274" i="7"/>
  <c r="B274" i="7"/>
  <c r="A274" i="7"/>
  <c r="AA273" i="7"/>
  <c r="B273" i="7"/>
  <c r="AB273" i="7" s="1"/>
  <c r="A273" i="7"/>
  <c r="AA271" i="7"/>
  <c r="D271" i="7"/>
  <c r="B271" i="7"/>
  <c r="AB271" i="7" s="1"/>
  <c r="A271" i="7"/>
  <c r="AA270" i="7"/>
  <c r="B270" i="7"/>
  <c r="AB270" i="7" s="1"/>
  <c r="A270" i="7"/>
  <c r="AB268" i="7"/>
  <c r="AA268" i="7"/>
  <c r="D268" i="7"/>
  <c r="B268" i="7"/>
  <c r="A268" i="7"/>
  <c r="AB267" i="7"/>
  <c r="AA267" i="7"/>
  <c r="B267" i="7"/>
  <c r="A267" i="7"/>
  <c r="AA265" i="7"/>
  <c r="D265" i="7"/>
  <c r="B265" i="7"/>
  <c r="AB265" i="7" s="1"/>
  <c r="A265" i="7"/>
  <c r="AB264" i="7"/>
  <c r="AA264" i="7"/>
  <c r="B264" i="7"/>
  <c r="A264" i="7"/>
  <c r="AA262" i="7"/>
  <c r="D262" i="7"/>
  <c r="B262" i="7"/>
  <c r="AB262" i="7" s="1"/>
  <c r="A262" i="7"/>
  <c r="AA261" i="7"/>
  <c r="B261" i="7"/>
  <c r="AB261" i="7" s="1"/>
  <c r="A261" i="7"/>
  <c r="AA259" i="7"/>
  <c r="D259" i="7"/>
  <c r="B259" i="7"/>
  <c r="AB259" i="7" s="1"/>
  <c r="A259" i="7"/>
  <c r="AB258" i="7"/>
  <c r="AA258" i="7"/>
  <c r="B258" i="7"/>
  <c r="A258" i="7"/>
  <c r="AB256" i="7"/>
  <c r="AA256" i="7"/>
  <c r="D256" i="7"/>
  <c r="B256" i="7"/>
  <c r="A256" i="7"/>
  <c r="AA255" i="7"/>
  <c r="B255" i="7"/>
  <c r="AB255" i="7" s="1"/>
  <c r="A255" i="7"/>
  <c r="AB253" i="7"/>
  <c r="AA253" i="7"/>
  <c r="D253" i="7"/>
  <c r="B253" i="7"/>
  <c r="A253" i="7"/>
  <c r="AA252" i="7"/>
  <c r="B252" i="7"/>
  <c r="AB252" i="7" s="1"/>
  <c r="A252" i="7"/>
  <c r="AB250" i="7"/>
  <c r="AA250" i="7"/>
  <c r="D250" i="7"/>
  <c r="B250" i="7"/>
  <c r="A250" i="7"/>
  <c r="AA249" i="7"/>
  <c r="B249" i="7"/>
  <c r="AB249" i="7" s="1"/>
  <c r="A249" i="7"/>
  <c r="AA247" i="7"/>
  <c r="D247" i="7"/>
  <c r="B247" i="7"/>
  <c r="AB247" i="7" s="1"/>
  <c r="A247" i="7"/>
  <c r="AA246" i="7"/>
  <c r="B246" i="7"/>
  <c r="AB246" i="7" s="1"/>
  <c r="A246" i="7"/>
  <c r="AB244" i="7"/>
  <c r="AA244" i="7"/>
  <c r="D244" i="7"/>
  <c r="B244" i="7"/>
  <c r="A244" i="7"/>
  <c r="AB243" i="7"/>
  <c r="AA243" i="7"/>
  <c r="B243" i="7"/>
  <c r="A243" i="7"/>
  <c r="AA241" i="7"/>
  <c r="D241" i="7"/>
  <c r="B241" i="7"/>
  <c r="AB241" i="7" s="1"/>
  <c r="A241" i="7"/>
  <c r="AB240" i="7"/>
  <c r="AA240" i="7"/>
  <c r="B240" i="7"/>
  <c r="A240" i="7"/>
  <c r="AA238" i="7"/>
  <c r="D238" i="7"/>
  <c r="B238" i="7"/>
  <c r="AB238" i="7" s="1"/>
  <c r="A238" i="7"/>
  <c r="AA237" i="7"/>
  <c r="B237" i="7"/>
  <c r="AB237" i="7" s="1"/>
  <c r="A237" i="7"/>
  <c r="AA235" i="7"/>
  <c r="D235" i="7"/>
  <c r="B235" i="7"/>
  <c r="AB235" i="7" s="1"/>
  <c r="A235" i="7"/>
  <c r="AB234" i="7"/>
  <c r="AA234" i="7"/>
  <c r="B234" i="7"/>
  <c r="A234" i="7"/>
  <c r="AB232" i="7"/>
  <c r="AA232" i="7"/>
  <c r="D232" i="7"/>
  <c r="B232" i="7"/>
  <c r="A232" i="7"/>
  <c r="AA231" i="7"/>
  <c r="B231" i="7"/>
  <c r="AB231" i="7" s="1"/>
  <c r="A231" i="7"/>
  <c r="AB229" i="7"/>
  <c r="AA229" i="7"/>
  <c r="D229" i="7"/>
  <c r="B229" i="7"/>
  <c r="A229" i="7"/>
  <c r="AA228" i="7"/>
  <c r="B228" i="7"/>
  <c r="AB228" i="7" s="1"/>
  <c r="A228" i="7"/>
  <c r="AB226" i="7"/>
  <c r="AA226" i="7"/>
  <c r="D226" i="7"/>
  <c r="B226" i="7"/>
  <c r="A226" i="7"/>
  <c r="AA225" i="7"/>
  <c r="B225" i="7"/>
  <c r="AB225" i="7" s="1"/>
  <c r="A225" i="7"/>
  <c r="AA223" i="7"/>
  <c r="D223" i="7"/>
  <c r="B223" i="7"/>
  <c r="AB223" i="7" s="1"/>
  <c r="A223" i="7"/>
  <c r="AA222" i="7"/>
  <c r="B222" i="7"/>
  <c r="AB222" i="7" s="1"/>
  <c r="A222" i="7"/>
  <c r="AB220" i="7"/>
  <c r="AA220" i="7"/>
  <c r="D220" i="7"/>
  <c r="B220" i="7"/>
  <c r="A220" i="7"/>
  <c r="AB219" i="7"/>
  <c r="AA219" i="7"/>
  <c r="B219" i="7"/>
  <c r="A219" i="7"/>
  <c r="AA217" i="7"/>
  <c r="D217" i="7"/>
  <c r="B217" i="7"/>
  <c r="AB217" i="7" s="1"/>
  <c r="A217" i="7"/>
  <c r="AB216" i="7"/>
  <c r="AA216" i="7"/>
  <c r="B216" i="7"/>
  <c r="A216" i="7"/>
  <c r="AA214" i="7"/>
  <c r="D214" i="7"/>
  <c r="B214" i="7"/>
  <c r="AB214" i="7" s="1"/>
  <c r="A214" i="7"/>
  <c r="AA213" i="7"/>
  <c r="B213" i="7"/>
  <c r="AB213" i="7" s="1"/>
  <c r="A213" i="7"/>
  <c r="AA211" i="7"/>
  <c r="D211" i="7"/>
  <c r="B211" i="7"/>
  <c r="AB211" i="7" s="1"/>
  <c r="A211" i="7"/>
  <c r="AB210" i="7"/>
  <c r="AA210" i="7"/>
  <c r="B210" i="7"/>
  <c r="A210" i="7"/>
  <c r="AB208" i="7"/>
  <c r="AA208" i="7"/>
  <c r="D208" i="7"/>
  <c r="B208" i="7"/>
  <c r="A208" i="7"/>
  <c r="AA207" i="7"/>
  <c r="B207" i="7"/>
  <c r="AB207" i="7" s="1"/>
  <c r="A207" i="7"/>
  <c r="AB205" i="7"/>
  <c r="AA205" i="7"/>
  <c r="D205" i="7"/>
  <c r="B205" i="7"/>
  <c r="A205" i="7"/>
  <c r="AA204" i="7"/>
  <c r="B204" i="7"/>
  <c r="AB204" i="7" s="1"/>
  <c r="A204" i="7"/>
  <c r="AB202" i="7"/>
  <c r="AA202" i="7"/>
  <c r="D202" i="7"/>
  <c r="B202" i="7"/>
  <c r="A202" i="7"/>
  <c r="AA201" i="7"/>
  <c r="B201" i="7"/>
  <c r="AB201" i="7" s="1"/>
  <c r="A201" i="7"/>
  <c r="AA199" i="7"/>
  <c r="D199" i="7"/>
  <c r="B199" i="7"/>
  <c r="AB199" i="7" s="1"/>
  <c r="A199" i="7"/>
  <c r="AA198" i="7"/>
  <c r="B198" i="7"/>
  <c r="AB198" i="7" s="1"/>
  <c r="A198" i="7"/>
  <c r="AB196" i="7"/>
  <c r="AA196" i="7"/>
  <c r="D196" i="7"/>
  <c r="B196" i="7"/>
  <c r="A196" i="7"/>
  <c r="AB195" i="7"/>
  <c r="AA195" i="7"/>
  <c r="B195" i="7"/>
  <c r="A195" i="7"/>
  <c r="AA193" i="7"/>
  <c r="D193" i="7"/>
  <c r="B193" i="7"/>
  <c r="AB193" i="7" s="1"/>
  <c r="A193" i="7"/>
  <c r="AB192" i="7"/>
  <c r="AA192" i="7"/>
  <c r="B192" i="7"/>
  <c r="A192" i="7"/>
  <c r="AA190" i="7"/>
  <c r="D190" i="7"/>
  <c r="B190" i="7"/>
  <c r="AB190" i="7" s="1"/>
  <c r="A190" i="7"/>
  <c r="AA189" i="7"/>
  <c r="B189" i="7"/>
  <c r="AB189" i="7" s="1"/>
  <c r="A189" i="7"/>
  <c r="AA187" i="7"/>
  <c r="D187" i="7"/>
  <c r="B187" i="7"/>
  <c r="AB187" i="7" s="1"/>
  <c r="A187" i="7"/>
  <c r="AB186" i="7"/>
  <c r="AA186" i="7"/>
  <c r="B186" i="7"/>
  <c r="A186" i="7"/>
  <c r="AB184" i="7"/>
  <c r="AA184" i="7"/>
  <c r="D184" i="7"/>
  <c r="B184" i="7"/>
  <c r="A184" i="7"/>
  <c r="AA183" i="7"/>
  <c r="B183" i="7"/>
  <c r="AB183" i="7" s="1"/>
  <c r="A183" i="7"/>
  <c r="AB181" i="7"/>
  <c r="AA181" i="7"/>
  <c r="D181" i="7"/>
  <c r="B181" i="7"/>
  <c r="A181" i="7"/>
  <c r="AA180" i="7"/>
  <c r="B180" i="7"/>
  <c r="AB180" i="7" s="1"/>
  <c r="A180" i="7"/>
  <c r="AB178" i="7"/>
  <c r="AA178" i="7"/>
  <c r="D178" i="7"/>
  <c r="B178" i="7"/>
  <c r="A178" i="7"/>
  <c r="AA177" i="7"/>
  <c r="B177" i="7"/>
  <c r="AB177" i="7" s="1"/>
  <c r="A177" i="7"/>
  <c r="AA175" i="7"/>
  <c r="D175" i="7"/>
  <c r="B175" i="7"/>
  <c r="AB175" i="7" s="1"/>
  <c r="A175" i="7"/>
  <c r="AA174" i="7"/>
  <c r="B174" i="7"/>
  <c r="AB174" i="7" s="1"/>
  <c r="A174" i="7"/>
  <c r="AB172" i="7"/>
  <c r="AA172" i="7"/>
  <c r="D172" i="7"/>
  <c r="B172" i="7"/>
  <c r="A172" i="7"/>
  <c r="AB171" i="7"/>
  <c r="AA171" i="7"/>
  <c r="B171" i="7"/>
  <c r="A171" i="7"/>
  <c r="AA169" i="7"/>
  <c r="D169" i="7"/>
  <c r="B169" i="7"/>
  <c r="AB169" i="7" s="1"/>
  <c r="A169" i="7"/>
  <c r="AB168" i="7"/>
  <c r="AA168" i="7"/>
  <c r="B168" i="7"/>
  <c r="A168" i="7"/>
  <c r="AA166" i="7"/>
  <c r="D166" i="7"/>
  <c r="B166" i="7"/>
  <c r="AB166" i="7" s="1"/>
  <c r="A166" i="7"/>
  <c r="AA165" i="7"/>
  <c r="B165" i="7"/>
  <c r="AB165" i="7" s="1"/>
  <c r="A165" i="7"/>
  <c r="AA163" i="7"/>
  <c r="D163" i="7"/>
  <c r="B163" i="7"/>
  <c r="AB163" i="7" s="1"/>
  <c r="A163" i="7"/>
  <c r="AB162" i="7"/>
  <c r="AA162" i="7"/>
  <c r="B162" i="7"/>
  <c r="A162" i="7"/>
  <c r="AB160" i="7"/>
  <c r="AA160" i="7"/>
  <c r="D160" i="7"/>
  <c r="B160" i="7"/>
  <c r="A160" i="7"/>
  <c r="AA159" i="7"/>
  <c r="B159" i="7"/>
  <c r="AB159" i="7" s="1"/>
  <c r="A159" i="7"/>
  <c r="AB157" i="7"/>
  <c r="AA157" i="7"/>
  <c r="D157" i="7"/>
  <c r="B157" i="7"/>
  <c r="A157" i="7"/>
  <c r="AA156" i="7"/>
  <c r="B156" i="7"/>
  <c r="AB156" i="7" s="1"/>
  <c r="A156" i="7"/>
  <c r="AB154" i="7"/>
  <c r="AA154" i="7"/>
  <c r="D154" i="7"/>
  <c r="B154" i="7"/>
  <c r="A154" i="7"/>
  <c r="AA153" i="7"/>
  <c r="B153" i="7"/>
  <c r="AB153" i="7" s="1"/>
  <c r="A153" i="7"/>
  <c r="AA151" i="7"/>
  <c r="D151" i="7"/>
  <c r="B151" i="7"/>
  <c r="AB151" i="7" s="1"/>
  <c r="A151" i="7"/>
  <c r="AA150" i="7"/>
  <c r="B150" i="7"/>
  <c r="AB150" i="7" s="1"/>
  <c r="A150" i="7"/>
  <c r="AB148" i="7"/>
  <c r="AA148" i="7"/>
  <c r="D148" i="7"/>
  <c r="B148" i="7"/>
  <c r="A148" i="7"/>
  <c r="AB147" i="7"/>
  <c r="AA147" i="7"/>
  <c r="B147" i="7"/>
  <c r="A147" i="7"/>
  <c r="AA145" i="7"/>
  <c r="D145" i="7"/>
  <c r="B145" i="7"/>
  <c r="AB145" i="7" s="1"/>
  <c r="A145" i="7"/>
  <c r="AB144" i="7"/>
  <c r="AA144" i="7"/>
  <c r="B144" i="7"/>
  <c r="A144" i="7"/>
  <c r="AA142" i="7"/>
  <c r="D142" i="7"/>
  <c r="B142" i="7"/>
  <c r="AB142" i="7" s="1"/>
  <c r="A142" i="7"/>
  <c r="AA141" i="7"/>
  <c r="B141" i="7"/>
  <c r="AB141" i="7" s="1"/>
  <c r="A141" i="7"/>
  <c r="AA139" i="7"/>
  <c r="D139" i="7"/>
  <c r="B139" i="7"/>
  <c r="AB139" i="7" s="1"/>
  <c r="A139" i="7"/>
  <c r="AB138" i="7"/>
  <c r="AA138" i="7"/>
  <c r="B138" i="7"/>
  <c r="A138" i="7"/>
  <c r="AB136" i="7"/>
  <c r="AA136" i="7"/>
  <c r="D136" i="7"/>
  <c r="B136" i="7"/>
  <c r="A136" i="7"/>
  <c r="AA135" i="7"/>
  <c r="B135" i="7"/>
  <c r="AB135" i="7" s="1"/>
  <c r="A135" i="7"/>
  <c r="AB133" i="7"/>
  <c r="AA133" i="7"/>
  <c r="D133" i="7"/>
  <c r="B133" i="7"/>
  <c r="A133" i="7"/>
  <c r="AA132" i="7"/>
  <c r="B132" i="7"/>
  <c r="AB132" i="7" s="1"/>
  <c r="A132" i="7"/>
  <c r="AB130" i="7"/>
  <c r="AA130" i="7"/>
  <c r="D130" i="7"/>
  <c r="B130" i="7"/>
  <c r="A130" i="7"/>
  <c r="AA129" i="7"/>
  <c r="B129" i="7"/>
  <c r="AB129" i="7" s="1"/>
  <c r="A129" i="7"/>
  <c r="AA127" i="7"/>
  <c r="D127" i="7"/>
  <c r="B127" i="7"/>
  <c r="AB127" i="7" s="1"/>
  <c r="A127" i="7"/>
  <c r="AA126" i="7"/>
  <c r="B126" i="7"/>
  <c r="AB126" i="7" s="1"/>
  <c r="A126" i="7"/>
  <c r="AB124" i="7"/>
  <c r="AA124" i="7"/>
  <c r="D124" i="7"/>
  <c r="B124" i="7"/>
  <c r="A124" i="7"/>
  <c r="AB123" i="7"/>
  <c r="AA123" i="7"/>
  <c r="B123" i="7"/>
  <c r="A123" i="7"/>
  <c r="AA121" i="7"/>
  <c r="D121" i="7"/>
  <c r="B121" i="7"/>
  <c r="AB121" i="7" s="1"/>
  <c r="A121" i="7"/>
  <c r="AB120" i="7"/>
  <c r="AA120" i="7"/>
  <c r="B120" i="7"/>
  <c r="A120" i="7"/>
  <c r="AA118" i="7"/>
  <c r="D118" i="7"/>
  <c r="B118" i="7"/>
  <c r="AB118" i="7" s="1"/>
  <c r="A118" i="7"/>
  <c r="AA117" i="7"/>
  <c r="B117" i="7"/>
  <c r="AB117" i="7" s="1"/>
  <c r="A117" i="7"/>
  <c r="AA115" i="7"/>
  <c r="D115" i="7"/>
  <c r="B115" i="7"/>
  <c r="AB115" i="7" s="1"/>
  <c r="A115" i="7"/>
  <c r="AB114" i="7"/>
  <c r="AA114" i="7"/>
  <c r="B114" i="7"/>
  <c r="A114" i="7"/>
  <c r="AB112" i="7"/>
  <c r="AA112" i="7"/>
  <c r="D112" i="7"/>
  <c r="B112" i="7"/>
  <c r="A112" i="7"/>
  <c r="AA111" i="7"/>
  <c r="B111" i="7"/>
  <c r="AB111" i="7" s="1"/>
  <c r="A111" i="7"/>
  <c r="AB109" i="7"/>
  <c r="AA109" i="7"/>
  <c r="D109" i="7"/>
  <c r="B109" i="7"/>
  <c r="A109" i="7"/>
  <c r="AA108" i="7"/>
  <c r="B108" i="7"/>
  <c r="AB108" i="7" s="1"/>
  <c r="A108" i="7"/>
  <c r="AB106" i="7"/>
  <c r="AA106" i="7"/>
  <c r="D106" i="7"/>
  <c r="B106" i="7"/>
  <c r="A106" i="7"/>
  <c r="AA105" i="7"/>
  <c r="B105" i="7"/>
  <c r="AB105" i="7" s="1"/>
  <c r="A105" i="7"/>
  <c r="AA103" i="7"/>
  <c r="D103" i="7"/>
  <c r="B103" i="7"/>
  <c r="AB103" i="7" s="1"/>
  <c r="A103" i="7"/>
  <c r="AA102" i="7"/>
  <c r="B102" i="7"/>
  <c r="AB102" i="7" s="1"/>
  <c r="A102" i="7"/>
  <c r="AB100" i="7"/>
  <c r="AA100" i="7"/>
  <c r="D100" i="7"/>
  <c r="B100" i="7"/>
  <c r="A100" i="7"/>
  <c r="AB99" i="7"/>
  <c r="AA99" i="7"/>
  <c r="B99" i="7"/>
  <c r="A99" i="7"/>
  <c r="AA97" i="7"/>
  <c r="D97" i="7"/>
  <c r="B97" i="7"/>
  <c r="AB97" i="7" s="1"/>
  <c r="A97" i="7"/>
  <c r="AB96" i="7"/>
  <c r="AA96" i="7"/>
  <c r="B96" i="7"/>
  <c r="A96" i="7"/>
  <c r="AA94" i="7"/>
  <c r="D94" i="7"/>
  <c r="B94" i="7"/>
  <c r="AB94" i="7" s="1"/>
  <c r="A94" i="7"/>
  <c r="AB93" i="7"/>
  <c r="AA93" i="7"/>
  <c r="B93" i="7"/>
  <c r="A93" i="7"/>
  <c r="AA91" i="7"/>
  <c r="D91" i="7"/>
  <c r="B91" i="7"/>
  <c r="AB91" i="7" s="1"/>
  <c r="A91" i="7"/>
  <c r="AB90" i="7"/>
  <c r="AA90" i="7"/>
  <c r="B90" i="7"/>
  <c r="A90" i="7"/>
  <c r="AA88" i="7"/>
  <c r="D88" i="7"/>
  <c r="B88" i="7"/>
  <c r="AB88" i="7" s="1"/>
  <c r="A88" i="7"/>
  <c r="AA87" i="7"/>
  <c r="B87" i="7"/>
  <c r="AB87" i="7" s="1"/>
  <c r="A87" i="7"/>
  <c r="AB85" i="7"/>
  <c r="AA85" i="7"/>
  <c r="D85" i="7"/>
  <c r="B85" i="7"/>
  <c r="A85" i="7"/>
  <c r="AA84" i="7"/>
  <c r="B84" i="7"/>
  <c r="AB84" i="7" s="1"/>
  <c r="A84" i="7"/>
  <c r="AB82" i="7"/>
  <c r="AA82" i="7"/>
  <c r="D82" i="7"/>
  <c r="B82" i="7"/>
  <c r="A82" i="7"/>
  <c r="AA81" i="7"/>
  <c r="B81" i="7"/>
  <c r="AB81" i="7" s="1"/>
  <c r="A81" i="7"/>
  <c r="AB79" i="7"/>
  <c r="AA79" i="7"/>
  <c r="D79" i="7"/>
  <c r="B79" i="7"/>
  <c r="A79" i="7"/>
  <c r="AA78" i="7"/>
  <c r="B78" i="7"/>
  <c r="AB78" i="7" s="1"/>
  <c r="A78" i="7"/>
  <c r="AB76" i="7"/>
  <c r="AA76" i="7"/>
  <c r="D76" i="7"/>
  <c r="B76" i="7"/>
  <c r="A76" i="7"/>
  <c r="AA75" i="7"/>
  <c r="B75" i="7"/>
  <c r="AB75" i="7" s="1"/>
  <c r="A75" i="7"/>
  <c r="AA73" i="7"/>
  <c r="D73" i="7"/>
  <c r="B73" i="7"/>
  <c r="AB73" i="7" s="1"/>
  <c r="A73" i="7"/>
  <c r="AB72" i="7"/>
  <c r="AA72" i="7"/>
  <c r="B72" i="7"/>
  <c r="A72" i="7"/>
  <c r="AA70" i="7"/>
  <c r="D70" i="7"/>
  <c r="B70" i="7"/>
  <c r="AB70" i="7" s="1"/>
  <c r="A70" i="7"/>
  <c r="AB69" i="7"/>
  <c r="AA69" i="7"/>
  <c r="B69" i="7"/>
  <c r="A69" i="7"/>
  <c r="AA67" i="7"/>
  <c r="D67" i="7"/>
  <c r="B67" i="7"/>
  <c r="AB67" i="7" s="1"/>
  <c r="A67" i="7"/>
  <c r="AB66" i="7"/>
  <c r="AA66" i="7"/>
  <c r="B66" i="7"/>
  <c r="A66" i="7"/>
  <c r="AA64" i="7"/>
  <c r="D64" i="7"/>
  <c r="B64" i="7"/>
  <c r="AB64" i="7" s="1"/>
  <c r="A64" i="7"/>
  <c r="AA63" i="7"/>
  <c r="B63" i="7"/>
  <c r="AB63" i="7" s="1"/>
  <c r="A63" i="7"/>
  <c r="AB61" i="7"/>
  <c r="AA61" i="7"/>
  <c r="D61" i="7"/>
  <c r="B61" i="7"/>
  <c r="A61" i="7"/>
  <c r="AA60" i="7"/>
  <c r="B60" i="7"/>
  <c r="AB60" i="7" s="1"/>
  <c r="A60" i="7"/>
  <c r="AB58" i="7"/>
  <c r="AA58" i="7"/>
  <c r="D58" i="7"/>
  <c r="B58" i="7"/>
  <c r="A58" i="7"/>
  <c r="AA57" i="7"/>
  <c r="B57" i="7"/>
  <c r="AB57" i="7" s="1"/>
  <c r="A57" i="7"/>
  <c r="AB55" i="7"/>
  <c r="AA55" i="7"/>
  <c r="D55" i="7"/>
  <c r="B55" i="7"/>
  <c r="A55" i="7"/>
  <c r="AA54" i="7"/>
  <c r="B54" i="7"/>
  <c r="AB54" i="7" s="1"/>
  <c r="A54" i="7"/>
  <c r="AA52" i="7"/>
  <c r="D52" i="7"/>
  <c r="B52" i="7"/>
  <c r="AB52" i="7" s="1"/>
  <c r="A52" i="7"/>
  <c r="AA51" i="7"/>
  <c r="B51" i="7"/>
  <c r="AB51" i="7" s="1"/>
  <c r="A51" i="7"/>
  <c r="AA49" i="7"/>
  <c r="D49" i="7"/>
  <c r="B49" i="7"/>
  <c r="AB49" i="7" s="1"/>
  <c r="A49" i="7"/>
  <c r="AA48" i="7"/>
  <c r="B48" i="7"/>
  <c r="AB48" i="7" s="1"/>
  <c r="A48" i="7"/>
  <c r="AA46" i="7"/>
  <c r="D46" i="7"/>
  <c r="B46" i="7"/>
  <c r="AB46" i="7" s="1"/>
  <c r="A46" i="7"/>
  <c r="AA45" i="7"/>
  <c r="B45" i="7"/>
  <c r="AB45" i="7" s="1"/>
  <c r="A45" i="7"/>
  <c r="AA43" i="7"/>
  <c r="D43" i="7"/>
  <c r="B43" i="7"/>
  <c r="AB43" i="7" s="1"/>
  <c r="A43" i="7"/>
  <c r="AA42" i="7"/>
  <c r="B42" i="7"/>
  <c r="AB42" i="7" s="1"/>
  <c r="A42" i="7"/>
  <c r="AA40" i="7"/>
  <c r="D40" i="7"/>
  <c r="B40" i="7"/>
  <c r="AB40" i="7" s="1"/>
  <c r="A40" i="7"/>
  <c r="AA39" i="7"/>
  <c r="B39" i="7"/>
  <c r="AB39" i="7" s="1"/>
  <c r="A39" i="7"/>
  <c r="AA37" i="7"/>
  <c r="D37" i="7"/>
  <c r="B37" i="7"/>
  <c r="AB37" i="7" s="1"/>
  <c r="A37" i="7"/>
  <c r="AA36" i="7"/>
  <c r="B36" i="7"/>
  <c r="AB36" i="7" s="1"/>
  <c r="A36" i="7"/>
  <c r="AA34" i="7"/>
  <c r="D34" i="7"/>
  <c r="B34" i="7"/>
  <c r="AB34" i="7" s="1"/>
  <c r="A34" i="7"/>
  <c r="AA33" i="7"/>
  <c r="B33" i="7"/>
  <c r="AB33" i="7" s="1"/>
  <c r="A33" i="7"/>
  <c r="AA31" i="7"/>
  <c r="D31" i="7"/>
  <c r="B31" i="7"/>
  <c r="AB31" i="7" s="1"/>
  <c r="A31" i="7"/>
  <c r="AA30" i="7"/>
  <c r="B30" i="7"/>
  <c r="AB30" i="7" s="1"/>
  <c r="A30" i="7"/>
  <c r="I97" i="19" l="1"/>
  <c r="N98" i="19"/>
  <c r="M98" i="19" s="1"/>
  <c r="F97" i="19"/>
  <c r="E97" i="19" s="1"/>
  <c r="C23" i="10"/>
  <c r="C184" i="10"/>
  <c r="I112" i="10" s="1"/>
  <c r="C23" i="8"/>
  <c r="F22" i="11" a="1"/>
  <c r="F22" i="11" s="1"/>
  <c r="E18" i="9" a="1"/>
  <c r="E18" i="9" s="1"/>
  <c r="I18" i="9" s="1"/>
  <c r="E23" i="11" a="1"/>
  <c r="E23" i="11" s="1"/>
  <c r="F25" i="11" a="1"/>
  <c r="F25" i="11" s="1"/>
  <c r="E19" i="9" a="1"/>
  <c r="E19" i="9" s="1"/>
  <c r="I19" i="9" s="1"/>
  <c r="E17" i="11" a="1"/>
  <c r="E17" i="11" s="1"/>
  <c r="F20" i="11" a="1"/>
  <c r="F20" i="11" s="1"/>
  <c r="E20" i="9" a="1"/>
  <c r="E20" i="9" s="1"/>
  <c r="F17" i="11" a="1"/>
  <c r="F17" i="11" s="1"/>
  <c r="E21" i="11" a="1"/>
  <c r="E21" i="11" s="1"/>
  <c r="F23" i="11" a="1"/>
  <c r="F23" i="11" s="1"/>
  <c r="E21" i="9" a="1"/>
  <c r="E21" i="9" s="1"/>
  <c r="F18" i="11" a="1"/>
  <c r="F18" i="11" s="1"/>
  <c r="E24" i="11" a="1"/>
  <c r="E24" i="11" s="1"/>
  <c r="E22" i="9" a="1"/>
  <c r="E22" i="9" s="1"/>
  <c r="E19" i="11" a="1"/>
  <c r="E19" i="11" s="1"/>
  <c r="F21" i="11" a="1"/>
  <c r="F21" i="11" s="1"/>
  <c r="E23" i="9" a="1"/>
  <c r="E23" i="9" s="1"/>
  <c r="E22" i="11" a="1"/>
  <c r="E22" i="11" s="1"/>
  <c r="F24" i="11" a="1"/>
  <c r="F24" i="11" s="1"/>
  <c r="E24" i="9" a="1"/>
  <c r="E24" i="9" s="1"/>
  <c r="F19" i="11" a="1"/>
  <c r="F19" i="11" s="1"/>
  <c r="E25" i="11" a="1"/>
  <c r="E25" i="11" s="1"/>
  <c r="I25" i="11" s="1"/>
  <c r="E17" i="9" a="1"/>
  <c r="E17" i="9" s="1"/>
  <c r="E25" i="9" a="1"/>
  <c r="E25" i="9" s="1"/>
  <c r="E18" i="11" a="1"/>
  <c r="E18" i="11" s="1"/>
  <c r="E20" i="11" a="1"/>
  <c r="E20" i="11" s="1"/>
  <c r="G17" i="9" a="1"/>
  <c r="G17" i="9" s="1"/>
  <c r="H23" i="11" a="1"/>
  <c r="H23" i="11" s="1"/>
  <c r="G25" i="11" a="1"/>
  <c r="G25" i="11" s="1"/>
  <c r="G22" i="9" a="1"/>
  <c r="G22" i="9" s="1"/>
  <c r="I22" i="9" s="1"/>
  <c r="G18" i="9" a="1"/>
  <c r="G18" i="9" s="1"/>
  <c r="G23" i="9" a="1"/>
  <c r="G23" i="9" s="1"/>
  <c r="G19" i="9" a="1"/>
  <c r="G19" i="9" s="1"/>
  <c r="G19" i="11" a="1"/>
  <c r="G19" i="11" s="1"/>
  <c r="G21" i="9" a="1"/>
  <c r="G21" i="9" s="1"/>
  <c r="I21" i="9" s="1"/>
  <c r="H20" i="11" a="1"/>
  <c r="H20" i="11" s="1"/>
  <c r="J20" i="11" s="1"/>
  <c r="G22" i="11" a="1"/>
  <c r="G22" i="11" s="1"/>
  <c r="H25" i="11" a="1"/>
  <c r="H25" i="11" s="1"/>
  <c r="J25" i="11" s="1"/>
  <c r="H22" i="11" a="1"/>
  <c r="H22" i="11" s="1"/>
  <c r="J22" i="11" s="1"/>
  <c r="G17" i="11" a="1"/>
  <c r="G17" i="11" s="1"/>
  <c r="H19" i="11" a="1"/>
  <c r="H19" i="11" s="1"/>
  <c r="G24" i="11" a="1"/>
  <c r="G24" i="11" s="1"/>
  <c r="G24" i="9" a="1"/>
  <c r="G24" i="9" s="1"/>
  <c r="G21" i="11" a="1"/>
  <c r="G21" i="11" s="1"/>
  <c r="I21" i="11" s="1"/>
  <c r="H24" i="11" a="1"/>
  <c r="H24" i="11" s="1"/>
  <c r="G20" i="9" a="1"/>
  <c r="G20" i="9" s="1"/>
  <c r="G18" i="11" a="1"/>
  <c r="G18" i="11" s="1"/>
  <c r="H21" i="11" a="1"/>
  <c r="H21" i="11" s="1"/>
  <c r="J21" i="11" s="1"/>
  <c r="G25" i="9" a="1"/>
  <c r="G25" i="9" s="1"/>
  <c r="H18" i="11" a="1"/>
  <c r="H18" i="11" s="1"/>
  <c r="G23" i="11" a="1"/>
  <c r="G23" i="11" s="1"/>
  <c r="H17" i="11" a="1"/>
  <c r="H17" i="11" s="1"/>
  <c r="J17" i="11" s="1"/>
  <c r="G20" i="11" a="1"/>
  <c r="G20" i="11" s="1"/>
  <c r="M97" i="18"/>
  <c r="M29" i="18"/>
  <c r="N28" i="18"/>
  <c r="M86" i="19"/>
  <c r="N85" i="19"/>
  <c r="I47" i="19"/>
  <c r="J46" i="19"/>
  <c r="M44" i="18"/>
  <c r="N43" i="18"/>
  <c r="E46" i="19"/>
  <c r="F45" i="19"/>
  <c r="J98" i="19"/>
  <c r="P22" i="19"/>
  <c r="N83" i="18"/>
  <c r="M84" i="18"/>
  <c r="F28" i="18"/>
  <c r="E29" i="18"/>
  <c r="N63" i="18"/>
  <c r="M64" i="18"/>
  <c r="J24" i="19"/>
  <c r="I25" i="19"/>
  <c r="F62" i="18"/>
  <c r="E63" i="18"/>
  <c r="J99" i="19"/>
  <c r="I99" i="19" s="1"/>
  <c r="P23" i="19"/>
  <c r="M63" i="19"/>
  <c r="N62" i="19"/>
  <c r="P62" i="19" s="1"/>
  <c r="M43" i="19"/>
  <c r="N42" i="19"/>
  <c r="E61" i="19"/>
  <c r="F60" i="19"/>
  <c r="F99" i="18"/>
  <c r="E99" i="18" s="1"/>
  <c r="P81" i="19"/>
  <c r="F43" i="18"/>
  <c r="E44" i="18"/>
  <c r="I82" i="18"/>
  <c r="J81" i="18"/>
  <c r="P81" i="18" s="1"/>
  <c r="F24" i="19"/>
  <c r="E25" i="19"/>
  <c r="I43" i="18"/>
  <c r="J42" i="18"/>
  <c r="P96" i="19"/>
  <c r="E82" i="18"/>
  <c r="F81" i="18"/>
  <c r="P41" i="18"/>
  <c r="J98" i="18"/>
  <c r="J61" i="18"/>
  <c r="P61" i="18" s="1"/>
  <c r="I62" i="18"/>
  <c r="M27" i="19"/>
  <c r="N26" i="19"/>
  <c r="P96" i="18"/>
  <c r="I28" i="18"/>
  <c r="J27" i="18"/>
  <c r="E80" i="19"/>
  <c r="F79" i="19"/>
  <c r="I83" i="19"/>
  <c r="J82" i="19"/>
  <c r="P82" i="19" s="1"/>
  <c r="I64" i="19"/>
  <c r="J63" i="19"/>
  <c r="P60" i="18"/>
  <c r="P26" i="18"/>
  <c r="C26" i="12"/>
  <c r="G184" i="10"/>
  <c r="G23" i="10" s="1"/>
  <c r="H184" i="10"/>
  <c r="H23" i="10" s="1"/>
  <c r="C21" i="10"/>
  <c r="D22" i="10"/>
  <c r="C22" i="10" s="1"/>
  <c r="F184" i="10"/>
  <c r="F23" i="10" s="1"/>
  <c r="I57" i="10"/>
  <c r="C32" i="10"/>
  <c r="C21" i="8"/>
  <c r="D22" i="8"/>
  <c r="C22" i="8" s="1"/>
  <c r="C24" i="8" s="1"/>
  <c r="F184" i="8"/>
  <c r="F23" i="8" s="1"/>
  <c r="G184" i="8"/>
  <c r="G23" i="8" s="1"/>
  <c r="C32" i="8"/>
  <c r="C184" i="8"/>
  <c r="I74" i="8" s="1"/>
  <c r="H184" i="8"/>
  <c r="H23" i="8" s="1"/>
  <c r="I23" i="9" l="1"/>
  <c r="J23" i="11"/>
  <c r="I23" i="11"/>
  <c r="F26" i="11"/>
  <c r="I17" i="11"/>
  <c r="J18" i="11"/>
  <c r="I17" i="9"/>
  <c r="I143" i="10"/>
  <c r="I77" i="10"/>
  <c r="I131" i="10"/>
  <c r="I122" i="10"/>
  <c r="I113" i="10"/>
  <c r="I63" i="10"/>
  <c r="I159" i="10"/>
  <c r="I107" i="10"/>
  <c r="I103" i="10"/>
  <c r="I127" i="10"/>
  <c r="I174" i="10"/>
  <c r="I101" i="10"/>
  <c r="I170" i="10"/>
  <c r="I153" i="10"/>
  <c r="I89" i="10"/>
  <c r="I164" i="10"/>
  <c r="I158" i="10"/>
  <c r="I121" i="10"/>
  <c r="I85" i="10"/>
  <c r="I181" i="10"/>
  <c r="I172" i="10"/>
  <c r="I97" i="10"/>
  <c r="I145" i="10"/>
  <c r="I136" i="10"/>
  <c r="I115" i="10"/>
  <c r="I59" i="10"/>
  <c r="I73" i="10"/>
  <c r="I99" i="10"/>
  <c r="I114" i="10"/>
  <c r="I71" i="10"/>
  <c r="I104" i="10"/>
  <c r="I125" i="10"/>
  <c r="I92" i="10"/>
  <c r="I116" i="10"/>
  <c r="I139" i="10"/>
  <c r="I102" i="10"/>
  <c r="I65" i="10"/>
  <c r="I93" i="10"/>
  <c r="I135" i="10"/>
  <c r="I67" i="10"/>
  <c r="I117" i="10"/>
  <c r="I156" i="10"/>
  <c r="I179" i="10"/>
  <c r="I182" i="10"/>
  <c r="I128" i="10"/>
  <c r="I49" i="10"/>
  <c r="I84" i="10"/>
  <c r="I55" i="10"/>
  <c r="I119" i="10"/>
  <c r="I118" i="10"/>
  <c r="I180" i="10"/>
  <c r="I130" i="10"/>
  <c r="I98" i="10"/>
  <c r="I141" i="10"/>
  <c r="I120" i="10"/>
  <c r="I157" i="10"/>
  <c r="I129" i="10"/>
  <c r="I166" i="10"/>
  <c r="I123" i="10"/>
  <c r="I178" i="10"/>
  <c r="C24" i="10"/>
  <c r="I35" i="10"/>
  <c r="I86" i="10"/>
  <c r="I76" i="10"/>
  <c r="I68" i="10"/>
  <c r="I144" i="10"/>
  <c r="I54" i="10"/>
  <c r="I42" i="10"/>
  <c r="I58" i="10"/>
  <c r="I36" i="10"/>
  <c r="I176" i="10"/>
  <c r="I90" i="10"/>
  <c r="I52" i="10"/>
  <c r="I62" i="10"/>
  <c r="I46" i="10"/>
  <c r="I74" i="10"/>
  <c r="I44" i="10"/>
  <c r="I78" i="10"/>
  <c r="I72" i="10"/>
  <c r="I56" i="10"/>
  <c r="I70" i="10"/>
  <c r="I45" i="10"/>
  <c r="I133" i="10"/>
  <c r="I43" i="10"/>
  <c r="I95" i="10"/>
  <c r="I51" i="10"/>
  <c r="I81" i="10"/>
  <c r="I69" i="10"/>
  <c r="I82" i="10"/>
  <c r="I134" i="10"/>
  <c r="I132" i="10"/>
  <c r="I83" i="10"/>
  <c r="I155" i="10"/>
  <c r="I146" i="10"/>
  <c r="I106" i="10"/>
  <c r="I38" i="10"/>
  <c r="I39" i="10"/>
  <c r="I48" i="10"/>
  <c r="I64" i="10"/>
  <c r="I47" i="10"/>
  <c r="I165" i="10"/>
  <c r="I61" i="10"/>
  <c r="I100" i="10"/>
  <c r="I53" i="10"/>
  <c r="I96" i="10"/>
  <c r="I108" i="10"/>
  <c r="I88" i="10"/>
  <c r="I126" i="10"/>
  <c r="I124" i="10"/>
  <c r="I79" i="10"/>
  <c r="I147" i="10"/>
  <c r="I138" i="10"/>
  <c r="I105" i="10"/>
  <c r="I160" i="10"/>
  <c r="I34" i="10"/>
  <c r="I175" i="10"/>
  <c r="I111" i="10"/>
  <c r="I177" i="10"/>
  <c r="I37" i="10"/>
  <c r="I41" i="10"/>
  <c r="I80" i="10"/>
  <c r="I168" i="10"/>
  <c r="I151" i="10"/>
  <c r="I142" i="10"/>
  <c r="I140" i="10"/>
  <c r="I87" i="10"/>
  <c r="I163" i="10"/>
  <c r="I154" i="10"/>
  <c r="I109" i="10"/>
  <c r="I169" i="10"/>
  <c r="I66" i="10"/>
  <c r="I40" i="10"/>
  <c r="I173" i="10"/>
  <c r="I94" i="10"/>
  <c r="I152" i="10"/>
  <c r="I167" i="10"/>
  <c r="I183" i="10"/>
  <c r="I75" i="10"/>
  <c r="I161" i="10"/>
  <c r="I149" i="10"/>
  <c r="I150" i="10"/>
  <c r="I148" i="10"/>
  <c r="I91" i="10"/>
  <c r="I171" i="10"/>
  <c r="I162" i="10"/>
  <c r="I110" i="10"/>
  <c r="I137" i="10"/>
  <c r="I50" i="10"/>
  <c r="I60" i="10"/>
  <c r="I160" i="8"/>
  <c r="I45" i="8"/>
  <c r="I114" i="8"/>
  <c r="I76" i="8"/>
  <c r="I104" i="8"/>
  <c r="I183" i="8"/>
  <c r="I136" i="8"/>
  <c r="I122" i="8"/>
  <c r="I82" i="8"/>
  <c r="I118" i="8"/>
  <c r="I106" i="8"/>
  <c r="I152" i="8"/>
  <c r="I124" i="8"/>
  <c r="I116" i="8"/>
  <c r="I126" i="8"/>
  <c r="I83" i="8"/>
  <c r="I128" i="8"/>
  <c r="I144" i="8"/>
  <c r="I120" i="8"/>
  <c r="I86" i="8"/>
  <c r="I49" i="8"/>
  <c r="I63" i="8"/>
  <c r="I37" i="8"/>
  <c r="I66" i="8"/>
  <c r="I20" i="9"/>
  <c r="J19" i="11"/>
  <c r="I24" i="11"/>
  <c r="I19" i="11"/>
  <c r="E26" i="11"/>
  <c r="E26" i="9"/>
  <c r="I25" i="9"/>
  <c r="I20" i="11"/>
  <c r="J24" i="11"/>
  <c r="I24" i="9"/>
  <c r="G26" i="9"/>
  <c r="H26" i="11"/>
  <c r="G26" i="11"/>
  <c r="P98" i="19"/>
  <c r="I98" i="19"/>
  <c r="P98" i="18"/>
  <c r="I98" i="18"/>
  <c r="I65" i="19"/>
  <c r="J64" i="19"/>
  <c r="I63" i="18"/>
  <c r="J62" i="18"/>
  <c r="I83" i="18"/>
  <c r="J82" i="18"/>
  <c r="J28" i="18"/>
  <c r="I29" i="18"/>
  <c r="E45" i="18"/>
  <c r="F44" i="18"/>
  <c r="N99" i="19"/>
  <c r="M99" i="19" s="1"/>
  <c r="P42" i="19"/>
  <c r="E47" i="19"/>
  <c r="F46" i="19"/>
  <c r="P27" i="18"/>
  <c r="E64" i="18"/>
  <c r="F63" i="18"/>
  <c r="I84" i="19"/>
  <c r="J83" i="19"/>
  <c r="F100" i="18"/>
  <c r="E100" i="18" s="1"/>
  <c r="M44" i="19"/>
  <c r="N43" i="19"/>
  <c r="F29" i="18"/>
  <c r="E30" i="18"/>
  <c r="N86" i="19"/>
  <c r="M87" i="19"/>
  <c r="P42" i="18"/>
  <c r="J99" i="18"/>
  <c r="I44" i="18"/>
  <c r="J43" i="18"/>
  <c r="I26" i="19"/>
  <c r="J25" i="19"/>
  <c r="M85" i="18"/>
  <c r="N84" i="18"/>
  <c r="N100" i="18"/>
  <c r="M100" i="18" s="1"/>
  <c r="M64" i="19"/>
  <c r="N63" i="19"/>
  <c r="P63" i="19" s="1"/>
  <c r="N29" i="18"/>
  <c r="M30" i="18"/>
  <c r="E26" i="19"/>
  <c r="F25" i="19"/>
  <c r="N44" i="18"/>
  <c r="N101" i="18" s="1"/>
  <c r="M101" i="18" s="1"/>
  <c r="M45" i="18"/>
  <c r="M28" i="19"/>
  <c r="N27" i="19"/>
  <c r="F98" i="19"/>
  <c r="E98" i="19" s="1"/>
  <c r="E81" i="19"/>
  <c r="F80" i="19"/>
  <c r="P24" i="19"/>
  <c r="J100" i="19"/>
  <c r="I100" i="19" s="1"/>
  <c r="E83" i="18"/>
  <c r="F82" i="18"/>
  <c r="E62" i="19"/>
  <c r="F61" i="19"/>
  <c r="M65" i="18"/>
  <c r="N64" i="18"/>
  <c r="I48" i="19"/>
  <c r="J47" i="19"/>
  <c r="I102" i="8"/>
  <c r="I168" i="8"/>
  <c r="I110" i="8"/>
  <c r="I57" i="8"/>
  <c r="I84" i="8"/>
  <c r="I182" i="8"/>
  <c r="I174" i="8"/>
  <c r="I175" i="8"/>
  <c r="I167" i="8"/>
  <c r="I159" i="8"/>
  <c r="I151" i="8"/>
  <c r="I143" i="8"/>
  <c r="I135" i="8"/>
  <c r="I127" i="8"/>
  <c r="I177" i="8"/>
  <c r="I169" i="8"/>
  <c r="I161" i="8"/>
  <c r="I153" i="8"/>
  <c r="I145" i="8"/>
  <c r="I137" i="8"/>
  <c r="I129" i="8"/>
  <c r="I178" i="8"/>
  <c r="I170" i="8"/>
  <c r="I162" i="8"/>
  <c r="I154" i="8"/>
  <c r="I146" i="8"/>
  <c r="I138" i="8"/>
  <c r="I130" i="8"/>
  <c r="I179" i="8"/>
  <c r="I171" i="8"/>
  <c r="I163" i="8"/>
  <c r="I155" i="8"/>
  <c r="I147" i="8"/>
  <c r="I139" i="8"/>
  <c r="I131" i="8"/>
  <c r="I165" i="8"/>
  <c r="I142" i="8"/>
  <c r="I115" i="8"/>
  <c r="I97" i="8"/>
  <c r="I81" i="8"/>
  <c r="I73" i="8"/>
  <c r="I65" i="8"/>
  <c r="I173" i="8"/>
  <c r="I150" i="8"/>
  <c r="I121" i="8"/>
  <c r="I105" i="8"/>
  <c r="I109" i="8"/>
  <c r="I67" i="8"/>
  <c r="I180" i="8"/>
  <c r="I158" i="8"/>
  <c r="I132" i="8"/>
  <c r="I111" i="8"/>
  <c r="I96" i="8"/>
  <c r="I94" i="8"/>
  <c r="I93" i="8"/>
  <c r="I80" i="8"/>
  <c r="I72" i="8"/>
  <c r="I64" i="8"/>
  <c r="I56" i="8"/>
  <c r="I52" i="8"/>
  <c r="I48" i="8"/>
  <c r="I44" i="8"/>
  <c r="I40" i="8"/>
  <c r="I36" i="8"/>
  <c r="I59" i="8"/>
  <c r="I166" i="8"/>
  <c r="I140" i="8"/>
  <c r="I117" i="8"/>
  <c r="I101" i="8"/>
  <c r="I79" i="8"/>
  <c r="I55" i="8"/>
  <c r="I51" i="8"/>
  <c r="I43" i="8"/>
  <c r="I35" i="8"/>
  <c r="I181" i="8"/>
  <c r="I148" i="8"/>
  <c r="I133" i="8"/>
  <c r="I123" i="8"/>
  <c r="I107" i="8"/>
  <c r="I92" i="8"/>
  <c r="I90" i="8"/>
  <c r="I89" i="8"/>
  <c r="I78" i="8"/>
  <c r="I77" i="8"/>
  <c r="I70" i="8"/>
  <c r="I69" i="8"/>
  <c r="I62" i="8"/>
  <c r="I61" i="8"/>
  <c r="I47" i="8"/>
  <c r="I39" i="8"/>
  <c r="I172" i="8"/>
  <c r="I157" i="8"/>
  <c r="I134" i="8"/>
  <c r="I75" i="8"/>
  <c r="I156" i="8"/>
  <c r="I141" i="8"/>
  <c r="I113" i="8"/>
  <c r="I42" i="8"/>
  <c r="I38" i="8"/>
  <c r="I34" i="8"/>
  <c r="I164" i="8"/>
  <c r="I149" i="8"/>
  <c r="I125" i="8"/>
  <c r="I119" i="8"/>
  <c r="I103" i="8"/>
  <c r="I85" i="8"/>
  <c r="I54" i="8"/>
  <c r="I50" i="8"/>
  <c r="I46" i="8"/>
  <c r="I68" i="8"/>
  <c r="I71" i="8"/>
  <c r="I60" i="8"/>
  <c r="I53" i="8"/>
  <c r="I88" i="8"/>
  <c r="I112" i="8"/>
  <c r="I108" i="8"/>
  <c r="I87" i="8"/>
  <c r="I100" i="8"/>
  <c r="I58" i="8"/>
  <c r="I95" i="8"/>
  <c r="I91" i="8"/>
  <c r="I176" i="8"/>
  <c r="I99" i="8"/>
  <c r="I98" i="8"/>
  <c r="I41" i="8"/>
  <c r="J26" i="11" l="1"/>
  <c r="I26" i="9"/>
  <c r="K18" i="9" s="1"/>
  <c r="I184" i="10"/>
  <c r="P99" i="19"/>
  <c r="P99" i="18"/>
  <c r="I99" i="18"/>
  <c r="I27" i="19"/>
  <c r="J26" i="19"/>
  <c r="I66" i="19"/>
  <c r="J65" i="19"/>
  <c r="I49" i="19"/>
  <c r="J48" i="19"/>
  <c r="M65" i="19"/>
  <c r="N64" i="19"/>
  <c r="E31" i="18"/>
  <c r="F31" i="18" s="1"/>
  <c r="F30" i="18"/>
  <c r="P28" i="18"/>
  <c r="E84" i="18"/>
  <c r="F83" i="18"/>
  <c r="I30" i="18"/>
  <c r="J29" i="18"/>
  <c r="E27" i="19"/>
  <c r="F26" i="19"/>
  <c r="P43" i="18"/>
  <c r="J100" i="18"/>
  <c r="P83" i="19"/>
  <c r="E48" i="19"/>
  <c r="F47" i="19"/>
  <c r="P43" i="19"/>
  <c r="N100" i="19"/>
  <c r="I84" i="18"/>
  <c r="J83" i="18"/>
  <c r="P83" i="18" s="1"/>
  <c r="I85" i="19"/>
  <c r="J84" i="19"/>
  <c r="P84" i="19" s="1"/>
  <c r="F99" i="19"/>
  <c r="E99" i="19" s="1"/>
  <c r="N28" i="19"/>
  <c r="M29" i="19"/>
  <c r="M45" i="19"/>
  <c r="N44" i="19"/>
  <c r="P62" i="18"/>
  <c r="E63" i="19"/>
  <c r="F62" i="19"/>
  <c r="N30" i="18"/>
  <c r="M31" i="18"/>
  <c r="N31" i="18" s="1"/>
  <c r="N85" i="18"/>
  <c r="M86" i="18"/>
  <c r="F64" i="18"/>
  <c r="E65" i="18"/>
  <c r="F101" i="18"/>
  <c r="E101" i="18" s="1"/>
  <c r="J63" i="18"/>
  <c r="P63" i="18" s="1"/>
  <c r="I64" i="18"/>
  <c r="N65" i="18"/>
  <c r="M66" i="18"/>
  <c r="J44" i="18"/>
  <c r="I45" i="18"/>
  <c r="P82" i="18"/>
  <c r="E82" i="19"/>
  <c r="F81" i="19"/>
  <c r="M46" i="18"/>
  <c r="N45" i="18"/>
  <c r="N102" i="18" s="1"/>
  <c r="M102" i="18" s="1"/>
  <c r="P25" i="19"/>
  <c r="J101" i="19"/>
  <c r="I101" i="19" s="1"/>
  <c r="M88" i="19"/>
  <c r="N88" i="19" s="1"/>
  <c r="N90" i="19" s="1"/>
  <c r="N87" i="19"/>
  <c r="E46" i="18"/>
  <c r="F45" i="18"/>
  <c r="P64" i="19"/>
  <c r="I184" i="8"/>
  <c r="K22" i="9" l="1"/>
  <c r="K25" i="9"/>
  <c r="K17" i="9"/>
  <c r="K20" i="9"/>
  <c r="K23" i="9"/>
  <c r="K21" i="9"/>
  <c r="K24" i="9"/>
  <c r="K19" i="9"/>
  <c r="P100" i="19"/>
  <c r="M100" i="19"/>
  <c r="P100" i="18"/>
  <c r="I100" i="18"/>
  <c r="P44" i="18"/>
  <c r="J101" i="18"/>
  <c r="E66" i="18"/>
  <c r="F65" i="18"/>
  <c r="E64" i="19"/>
  <c r="F63" i="19"/>
  <c r="P29" i="18"/>
  <c r="F33" i="18"/>
  <c r="E33" i="18" s="1"/>
  <c r="J66" i="19"/>
  <c r="I67" i="19"/>
  <c r="E47" i="18"/>
  <c r="F46" i="18"/>
  <c r="N66" i="18"/>
  <c r="M67" i="18"/>
  <c r="M87" i="18"/>
  <c r="N86" i="18"/>
  <c r="J102" i="19"/>
  <c r="I102" i="19" s="1"/>
  <c r="P26" i="19"/>
  <c r="E83" i="19"/>
  <c r="F82" i="19"/>
  <c r="E85" i="18"/>
  <c r="F84" i="18"/>
  <c r="M66" i="19"/>
  <c r="N65" i="19"/>
  <c r="P65" i="19" s="1"/>
  <c r="I28" i="19"/>
  <c r="J27" i="19"/>
  <c r="N33" i="18"/>
  <c r="M33" i="18" s="1"/>
  <c r="P44" i="19"/>
  <c r="N101" i="19"/>
  <c r="I86" i="19"/>
  <c r="J85" i="19"/>
  <c r="P85" i="19" s="1"/>
  <c r="M47" i="18"/>
  <c r="N46" i="18"/>
  <c r="N103" i="18" s="1"/>
  <c r="M103" i="18" s="1"/>
  <c r="I65" i="18"/>
  <c r="J64" i="18"/>
  <c r="M46" i="19"/>
  <c r="N45" i="19"/>
  <c r="I31" i="18"/>
  <c r="J31" i="18" s="1"/>
  <c r="J30" i="18"/>
  <c r="M30" i="19"/>
  <c r="N29" i="19"/>
  <c r="I85" i="18"/>
  <c r="J84" i="18"/>
  <c r="E28" i="19"/>
  <c r="F27" i="19"/>
  <c r="F102" i="18"/>
  <c r="E102" i="18" s="1"/>
  <c r="I46" i="18"/>
  <c r="J45" i="18"/>
  <c r="F100" i="19"/>
  <c r="E100" i="19" s="1"/>
  <c r="E49" i="19"/>
  <c r="F48" i="19"/>
  <c r="I50" i="19"/>
  <c r="J50" i="19" s="1"/>
  <c r="J49" i="19"/>
  <c r="K26" i="9" l="1"/>
  <c r="P101" i="19"/>
  <c r="M101" i="19"/>
  <c r="P101" i="18"/>
  <c r="I101" i="18"/>
  <c r="P45" i="19"/>
  <c r="N102" i="19"/>
  <c r="M102" i="19" s="1"/>
  <c r="M31" i="19"/>
  <c r="N31" i="19" s="1"/>
  <c r="N30" i="19"/>
  <c r="I87" i="19"/>
  <c r="J86" i="19"/>
  <c r="M67" i="19"/>
  <c r="N66" i="19"/>
  <c r="P66" i="19" s="1"/>
  <c r="I68" i="19"/>
  <c r="J67" i="19"/>
  <c r="P64" i="18"/>
  <c r="F101" i="19"/>
  <c r="E101" i="19" s="1"/>
  <c r="E50" i="19"/>
  <c r="F50" i="19" s="1"/>
  <c r="F49" i="19"/>
  <c r="P30" i="18"/>
  <c r="J33" i="18"/>
  <c r="I33" i="18" s="1"/>
  <c r="I66" i="18"/>
  <c r="J65" i="18"/>
  <c r="P65" i="18" s="1"/>
  <c r="E86" i="18"/>
  <c r="F85" i="18"/>
  <c r="F64" i="19"/>
  <c r="E65" i="19"/>
  <c r="P31" i="18"/>
  <c r="P33" i="18" s="1"/>
  <c r="N87" i="18"/>
  <c r="M88" i="18"/>
  <c r="N88" i="18" s="1"/>
  <c r="N90" i="18" s="1"/>
  <c r="M68" i="18"/>
  <c r="N67" i="18"/>
  <c r="E67" i="18"/>
  <c r="F66" i="18"/>
  <c r="J52" i="19"/>
  <c r="P45" i="18"/>
  <c r="J102" i="18"/>
  <c r="I102" i="18" s="1"/>
  <c r="P84" i="18"/>
  <c r="N47" i="18"/>
  <c r="N104" i="18" s="1"/>
  <c r="M104" i="18" s="1"/>
  <c r="M48" i="18"/>
  <c r="J103" i="19"/>
  <c r="I103" i="19" s="1"/>
  <c r="P27" i="19"/>
  <c r="E84" i="19"/>
  <c r="F83" i="19"/>
  <c r="F28" i="19"/>
  <c r="E29" i="19"/>
  <c r="I47" i="18"/>
  <c r="J46" i="18"/>
  <c r="I86" i="18"/>
  <c r="J85" i="18"/>
  <c r="P85" i="18" s="1"/>
  <c r="I29" i="19"/>
  <c r="J28" i="19"/>
  <c r="F103" i="18"/>
  <c r="E103" i="18" s="1"/>
  <c r="M47" i="19"/>
  <c r="N46" i="19"/>
  <c r="F47" i="18"/>
  <c r="E48" i="18"/>
  <c r="F102" i="19" l="1"/>
  <c r="E102" i="19" s="1"/>
  <c r="F52" i="19"/>
  <c r="F104" i="18"/>
  <c r="E104" i="18" s="1"/>
  <c r="P102" i="19"/>
  <c r="J66" i="18"/>
  <c r="P66" i="18" s="1"/>
  <c r="I67" i="18"/>
  <c r="N33" i="19"/>
  <c r="M33" i="19" s="1"/>
  <c r="N47" i="19"/>
  <c r="M48" i="19"/>
  <c r="P46" i="18"/>
  <c r="J103" i="18"/>
  <c r="M49" i="18"/>
  <c r="N48" i="18"/>
  <c r="N105" i="18" s="1"/>
  <c r="M105" i="18" s="1"/>
  <c r="F67" i="18"/>
  <c r="E68" i="18"/>
  <c r="I69" i="19"/>
  <c r="J69" i="19" s="1"/>
  <c r="J68" i="19"/>
  <c r="J86" i="18"/>
  <c r="P86" i="18" s="1"/>
  <c r="I87" i="18"/>
  <c r="I48" i="18"/>
  <c r="J47" i="18"/>
  <c r="F65" i="19"/>
  <c r="E66" i="19"/>
  <c r="E30" i="19"/>
  <c r="F29" i="19"/>
  <c r="N68" i="18"/>
  <c r="M69" i="18"/>
  <c r="N69" i="18" s="1"/>
  <c r="N71" i="18" s="1"/>
  <c r="N67" i="19"/>
  <c r="P67" i="19" s="1"/>
  <c r="M68" i="19"/>
  <c r="J104" i="19"/>
  <c r="I104" i="19" s="1"/>
  <c r="P28" i="19"/>
  <c r="P102" i="18"/>
  <c r="F86" i="18"/>
  <c r="E87" i="18"/>
  <c r="P86" i="19"/>
  <c r="P46" i="19"/>
  <c r="N103" i="19"/>
  <c r="M103" i="19" s="1"/>
  <c r="E49" i="18"/>
  <c r="F48" i="18"/>
  <c r="F105" i="18" s="1"/>
  <c r="E105" i="18" s="1"/>
  <c r="J29" i="19"/>
  <c r="I30" i="19"/>
  <c r="E85" i="19"/>
  <c r="F84" i="19"/>
  <c r="I88" i="19"/>
  <c r="J88" i="19" s="1"/>
  <c r="P88" i="19" s="1"/>
  <c r="J87" i="19"/>
  <c r="P87" i="19" s="1"/>
  <c r="J90" i="19" l="1"/>
  <c r="P103" i="19"/>
  <c r="P103" i="18"/>
  <c r="I103" i="18"/>
  <c r="E86" i="19"/>
  <c r="F85" i="19"/>
  <c r="M69" i="19"/>
  <c r="N69" i="19" s="1"/>
  <c r="N68" i="19"/>
  <c r="P68" i="19" s="1"/>
  <c r="E31" i="19"/>
  <c r="F31" i="19" s="1"/>
  <c r="F30" i="19"/>
  <c r="M49" i="19"/>
  <c r="N48" i="19"/>
  <c r="E88" i="18"/>
  <c r="F88" i="18" s="1"/>
  <c r="F87" i="18"/>
  <c r="P69" i="19"/>
  <c r="J71" i="19"/>
  <c r="P47" i="19"/>
  <c r="N104" i="19"/>
  <c r="J105" i="19"/>
  <c r="I105" i="19" s="1"/>
  <c r="P29" i="19"/>
  <c r="E67" i="19"/>
  <c r="F66" i="19"/>
  <c r="F104" i="19" s="1"/>
  <c r="E104" i="19" s="1"/>
  <c r="E69" i="18"/>
  <c r="F69" i="18" s="1"/>
  <c r="F68" i="18"/>
  <c r="F103" i="19"/>
  <c r="E103" i="19" s="1"/>
  <c r="I31" i="19"/>
  <c r="J31" i="19" s="1"/>
  <c r="J30" i="19"/>
  <c r="P47" i="18"/>
  <c r="J104" i="18"/>
  <c r="J48" i="18"/>
  <c r="I49" i="18"/>
  <c r="N49" i="18"/>
  <c r="N106" i="18" s="1"/>
  <c r="M106" i="18" s="1"/>
  <c r="M50" i="18"/>
  <c r="N50" i="18" s="1"/>
  <c r="E50" i="18"/>
  <c r="F50" i="18" s="1"/>
  <c r="F49" i="18"/>
  <c r="P90" i="19"/>
  <c r="I88" i="18"/>
  <c r="J88" i="18" s="1"/>
  <c r="J87" i="18"/>
  <c r="P87" i="18" s="1"/>
  <c r="J67" i="18"/>
  <c r="P67" i="18" s="1"/>
  <c r="I68" i="18"/>
  <c r="N71" i="19" l="1"/>
  <c r="F106" i="18"/>
  <c r="E106" i="18" s="1"/>
  <c r="P104" i="19"/>
  <c r="M104" i="19"/>
  <c r="P104" i="18"/>
  <c r="I104" i="18"/>
  <c r="F107" i="18"/>
  <c r="F52" i="18"/>
  <c r="J106" i="19"/>
  <c r="I106" i="19" s="1"/>
  <c r="P30" i="19"/>
  <c r="M50" i="19"/>
  <c r="N50" i="19" s="1"/>
  <c r="N49" i="19"/>
  <c r="I69" i="18"/>
  <c r="J69" i="18" s="1"/>
  <c r="J68" i="18"/>
  <c r="P68" i="18" s="1"/>
  <c r="J107" i="19"/>
  <c r="I107" i="19" s="1"/>
  <c r="P31" i="19"/>
  <c r="J33" i="19"/>
  <c r="I33" i="19" s="1"/>
  <c r="I50" i="18"/>
  <c r="J50" i="18" s="1"/>
  <c r="J49" i="18"/>
  <c r="F33" i="19"/>
  <c r="E33" i="19" s="1"/>
  <c r="N52" i="18"/>
  <c r="N107" i="18"/>
  <c r="P48" i="18"/>
  <c r="J105" i="18"/>
  <c r="F71" i="18"/>
  <c r="P71" i="19"/>
  <c r="P88" i="18"/>
  <c r="P90" i="18" s="1"/>
  <c r="J90" i="18"/>
  <c r="E68" i="19"/>
  <c r="F67" i="19"/>
  <c r="F90" i="18"/>
  <c r="P48" i="19"/>
  <c r="N105" i="19"/>
  <c r="F86" i="19"/>
  <c r="E87" i="19"/>
  <c r="P105" i="19" l="1"/>
  <c r="M105" i="19"/>
  <c r="N109" i="18"/>
  <c r="M109" i="18" s="1"/>
  <c r="M107" i="18"/>
  <c r="P33" i="19"/>
  <c r="P105" i="18"/>
  <c r="I105" i="18"/>
  <c r="F109" i="18"/>
  <c r="E107" i="18"/>
  <c r="P69" i="18"/>
  <c r="P71" i="18" s="1"/>
  <c r="J71" i="18"/>
  <c r="P49" i="18"/>
  <c r="J106" i="18"/>
  <c r="P49" i="19"/>
  <c r="N106" i="19"/>
  <c r="P50" i="18"/>
  <c r="P52" i="18" s="1"/>
  <c r="J52" i="18"/>
  <c r="J107" i="18"/>
  <c r="I107" i="18" s="1"/>
  <c r="N52" i="19"/>
  <c r="P50" i="19"/>
  <c r="P52" i="19" s="1"/>
  <c r="N107" i="19"/>
  <c r="E88" i="19"/>
  <c r="F88" i="19" s="1"/>
  <c r="F87" i="19"/>
  <c r="F105" i="19"/>
  <c r="E105" i="19" s="1"/>
  <c r="J109" i="19"/>
  <c r="I109" i="19" s="1"/>
  <c r="E69" i="19"/>
  <c r="F69" i="19" s="1"/>
  <c r="F68" i="19"/>
  <c r="E109" i="18" l="1"/>
  <c r="I20" i="20"/>
  <c r="J20" i="20" s="1"/>
  <c r="D44" i="20" s="1"/>
  <c r="G44" i="20" s="1"/>
  <c r="I23" i="20"/>
  <c r="J23" i="20" s="1"/>
  <c r="D47" i="20" s="1"/>
  <c r="G47" i="20" s="1"/>
  <c r="I19" i="20"/>
  <c r="J19" i="20" s="1"/>
  <c r="D43" i="20" s="1"/>
  <c r="G43" i="20" s="1"/>
  <c r="I24" i="20"/>
  <c r="J24" i="20" s="1"/>
  <c r="D48" i="20" s="1"/>
  <c r="G48" i="20" s="1"/>
  <c r="I21" i="20"/>
  <c r="J21" i="20" s="1"/>
  <c r="D45" i="20" s="1"/>
  <c r="G45" i="20" s="1"/>
  <c r="I17" i="20"/>
  <c r="I22" i="20"/>
  <c r="J22" i="20" s="1"/>
  <c r="D46" i="20" s="1"/>
  <c r="G46" i="20" s="1"/>
  <c r="I18" i="20"/>
  <c r="J18" i="20" s="1"/>
  <c r="D42" i="20" s="1"/>
  <c r="G42" i="20" s="1"/>
  <c r="F106" i="19"/>
  <c r="E106" i="19" s="1"/>
  <c r="P106" i="19"/>
  <c r="M106" i="19"/>
  <c r="N109" i="19"/>
  <c r="M109" i="19" s="1"/>
  <c r="M107" i="19"/>
  <c r="P107" i="19"/>
  <c r="P106" i="18"/>
  <c r="I106" i="18"/>
  <c r="P109" i="19"/>
  <c r="F90" i="19"/>
  <c r="F71" i="19"/>
  <c r="F107" i="19"/>
  <c r="P107" i="18"/>
  <c r="J109" i="18"/>
  <c r="I109" i="18" s="1"/>
  <c r="P113" i="19" l="1"/>
  <c r="J17" i="20"/>
  <c r="D41" i="20" s="1"/>
  <c r="G41" i="20" s="1"/>
  <c r="H41" i="20" s="1"/>
  <c r="I41" i="20" s="1"/>
  <c r="H48" i="20"/>
  <c r="I48" i="20" s="1"/>
  <c r="J48" i="20" s="1"/>
  <c r="P109" i="18"/>
  <c r="P113" i="18" s="1"/>
  <c r="F109" i="19"/>
  <c r="E109" i="19" s="1"/>
  <c r="E107" i="19"/>
  <c r="C25" i="6"/>
  <c r="C24" i="6"/>
  <c r="C23" i="6"/>
  <c r="C22" i="6"/>
  <c r="C21" i="6"/>
  <c r="C20" i="6"/>
  <c r="C19" i="6"/>
  <c r="C18" i="6"/>
  <c r="C17" i="6"/>
  <c r="W27" i="6"/>
  <c r="V27" i="6"/>
  <c r="U27" i="6"/>
  <c r="T27" i="6"/>
  <c r="Q27" i="6"/>
  <c r="O27" i="6"/>
  <c r="K27" i="6"/>
  <c r="J27" i="6"/>
  <c r="D27" i="6"/>
  <c r="R1" i="5"/>
  <c r="R27" i="5"/>
  <c r="P27" i="5"/>
  <c r="T26" i="5"/>
  <c r="E17" i="6" s="1"/>
  <c r="S26" i="5"/>
  <c r="R26" i="5"/>
  <c r="Q26" i="5"/>
  <c r="Q27" i="5" s="1"/>
  <c r="P26" i="5"/>
  <c r="O26" i="5"/>
  <c r="O27" i="5" s="1"/>
  <c r="N26" i="5"/>
  <c r="N27" i="5" s="1"/>
  <c r="M26" i="5"/>
  <c r="M27" i="5" s="1"/>
  <c r="L26" i="5"/>
  <c r="L27" i="5" s="1"/>
  <c r="K26" i="5"/>
  <c r="H26" i="5"/>
  <c r="G26" i="5"/>
  <c r="F26" i="5"/>
  <c r="J25" i="5"/>
  <c r="I25" i="5"/>
  <c r="J24" i="5"/>
  <c r="I24" i="5"/>
  <c r="J23" i="5"/>
  <c r="I23" i="5"/>
  <c r="J22" i="5"/>
  <c r="I22" i="5"/>
  <c r="J21" i="5"/>
  <c r="I21" i="5"/>
  <c r="J20" i="5"/>
  <c r="I20" i="5"/>
  <c r="J19" i="5"/>
  <c r="I19" i="5"/>
  <c r="J18" i="5"/>
  <c r="I18" i="5"/>
  <c r="J17" i="5"/>
  <c r="J26" i="5" s="1"/>
  <c r="I17" i="5"/>
  <c r="B2" i="5"/>
  <c r="H45" i="20" l="1"/>
  <c r="I45" i="20" s="1"/>
  <c r="J45" i="20" s="1"/>
  <c r="J41" i="20"/>
  <c r="H42" i="20"/>
  <c r="I42" i="20" s="1"/>
  <c r="J42" i="20" s="1"/>
  <c r="H44" i="20"/>
  <c r="I44" i="20" s="1"/>
  <c r="J44" i="20" s="1"/>
  <c r="H46" i="20"/>
  <c r="I46" i="20" s="1"/>
  <c r="J46" i="20" s="1"/>
  <c r="H47" i="20"/>
  <c r="I47" i="20" s="1"/>
  <c r="J47" i="20" s="1"/>
  <c r="H43" i="20"/>
  <c r="I43" i="20" s="1"/>
  <c r="J43" i="20" s="1"/>
  <c r="I29" i="20"/>
  <c r="I36" i="20"/>
  <c r="J36" i="20" s="1"/>
  <c r="D60" i="20" s="1"/>
  <c r="G60" i="20" s="1"/>
  <c r="I35" i="20"/>
  <c r="J35" i="20" s="1"/>
  <c r="D59" i="20" s="1"/>
  <c r="G59" i="20" s="1"/>
  <c r="I34" i="20"/>
  <c r="J34" i="20" s="1"/>
  <c r="D58" i="20" s="1"/>
  <c r="G58" i="20" s="1"/>
  <c r="I30" i="20"/>
  <c r="J30" i="20" s="1"/>
  <c r="D54" i="20" s="1"/>
  <c r="G54" i="20" s="1"/>
  <c r="I33" i="20"/>
  <c r="J33" i="20" s="1"/>
  <c r="D57" i="20" s="1"/>
  <c r="G57" i="20" s="1"/>
  <c r="I32" i="20"/>
  <c r="J32" i="20" s="1"/>
  <c r="D56" i="20" s="1"/>
  <c r="G56" i="20" s="1"/>
  <c r="I31" i="20"/>
  <c r="J31" i="20" s="1"/>
  <c r="D55" i="20" s="1"/>
  <c r="G55" i="20" s="1"/>
  <c r="E27" i="6"/>
  <c r="I26" i="5"/>
  <c r="C22" i="11"/>
  <c r="I22" i="11" s="1"/>
  <c r="E22" i="12"/>
  <c r="F17" i="6"/>
  <c r="F25" i="6"/>
  <c r="C18" i="11"/>
  <c r="E18" i="12"/>
  <c r="C27" i="6"/>
  <c r="J54" i="3"/>
  <c r="S53" i="3"/>
  <c r="I53" i="3"/>
  <c r="A53" i="3"/>
  <c r="J29" i="20" l="1"/>
  <c r="F23" i="6"/>
  <c r="F24" i="6"/>
  <c r="F20" i="6"/>
  <c r="F22" i="6"/>
  <c r="F21" i="6"/>
  <c r="F19" i="6"/>
  <c r="F18" i="6"/>
  <c r="C26" i="11"/>
  <c r="I18" i="11"/>
  <c r="E26" i="12"/>
  <c r="F27" i="6"/>
  <c r="AI46" i="2"/>
  <c r="AM46" i="2" s="1"/>
  <c r="AS46" i="2" s="1"/>
  <c r="AW46" i="2" s="1"/>
  <c r="BC46" i="2" s="1"/>
  <c r="BG46" i="2" s="1"/>
  <c r="AD46" i="2"/>
  <c r="AH46" i="2" s="1"/>
  <c r="AN46" i="2" s="1"/>
  <c r="AR46" i="2" s="1"/>
  <c r="AX46" i="2" s="1"/>
  <c r="BB46" i="2" s="1"/>
  <c r="BH46" i="2" s="1"/>
  <c r="BL46" i="2" s="1"/>
  <c r="BP46" i="2" s="1"/>
  <c r="BS46" i="2" s="1"/>
  <c r="AC46" i="2"/>
  <c r="Y46" i="2"/>
  <c r="X46" i="2"/>
  <c r="S46" i="2"/>
  <c r="BR44" i="2"/>
  <c r="BQ44" i="2"/>
  <c r="BN44" i="2"/>
  <c r="BM44" i="2"/>
  <c r="BK44" i="2"/>
  <c r="BJ44" i="2"/>
  <c r="BI44" i="2"/>
  <c r="BF44" i="2"/>
  <c r="BE44" i="2"/>
  <c r="BD44" i="2"/>
  <c r="BA44" i="2"/>
  <c r="AZ44" i="2"/>
  <c r="AY44" i="2"/>
  <c r="AV44" i="2"/>
  <c r="AU44" i="2"/>
  <c r="AU45" i="2" s="1"/>
  <c r="AT44" i="2"/>
  <c r="AQ44" i="2"/>
  <c r="AP44" i="2"/>
  <c r="AO44" i="2"/>
  <c r="AL44" i="2"/>
  <c r="AK44" i="2"/>
  <c r="AJ44" i="2"/>
  <c r="AG44" i="2"/>
  <c r="AF44" i="2"/>
  <c r="AE44" i="2"/>
  <c r="AB44" i="2"/>
  <c r="AA44" i="2"/>
  <c r="Z44" i="2"/>
  <c r="W44" i="2"/>
  <c r="V44" i="2"/>
  <c r="V45" i="2" s="1"/>
  <c r="U44" i="2"/>
  <c r="U45" i="2" s="1"/>
  <c r="R44" i="2"/>
  <c r="Q44" i="2"/>
  <c r="P44" i="2"/>
  <c r="M44" i="2"/>
  <c r="L44" i="2"/>
  <c r="K44" i="2"/>
  <c r="J44" i="2"/>
  <c r="H44" i="2"/>
  <c r="G44" i="2"/>
  <c r="G45" i="2" s="1"/>
  <c r="F44" i="2"/>
  <c r="F45" i="2" s="1"/>
  <c r="E44" i="2"/>
  <c r="E45" i="2" s="1"/>
  <c r="BR43" i="2"/>
  <c r="BR45" i="2" s="1"/>
  <c r="BQ43" i="2"/>
  <c r="BQ45" i="2" s="1"/>
  <c r="BN43" i="2"/>
  <c r="BN45" i="2" s="1"/>
  <c r="BM43" i="2"/>
  <c r="BM45" i="2" s="1"/>
  <c r="BK43" i="2"/>
  <c r="BJ43" i="2"/>
  <c r="BI43" i="2"/>
  <c r="BF43" i="2"/>
  <c r="BE43" i="2"/>
  <c r="BD43" i="2"/>
  <c r="BA43" i="2"/>
  <c r="AZ43" i="2"/>
  <c r="AY43" i="2"/>
  <c r="AV43" i="2"/>
  <c r="AU43" i="2"/>
  <c r="AT43" i="2"/>
  <c r="AQ43" i="2"/>
  <c r="AP43" i="2"/>
  <c r="AO43" i="2"/>
  <c r="AL43" i="2"/>
  <c r="AK43" i="2"/>
  <c r="AJ43" i="2"/>
  <c r="AG43" i="2"/>
  <c r="AF43" i="2"/>
  <c r="AE43" i="2"/>
  <c r="AB43" i="2"/>
  <c r="AB45" i="2" s="1"/>
  <c r="AA43" i="2"/>
  <c r="Z43" i="2"/>
  <c r="W43" i="2"/>
  <c r="V43" i="2"/>
  <c r="U43" i="2"/>
  <c r="R43" i="2"/>
  <c r="Q43" i="2"/>
  <c r="P43" i="2"/>
  <c r="M43" i="2"/>
  <c r="L43" i="2"/>
  <c r="K43" i="2"/>
  <c r="J43" i="2"/>
  <c r="H43" i="2"/>
  <c r="G43" i="2"/>
  <c r="F43" i="2"/>
  <c r="E43" i="2"/>
  <c r="BV41" i="2"/>
  <c r="BR41" i="2"/>
  <c r="BR48" i="2" s="1"/>
  <c r="BQ41" i="2"/>
  <c r="BQ48" i="2" s="1"/>
  <c r="BN41" i="2"/>
  <c r="BN48" i="2" s="1"/>
  <c r="BM41" i="2"/>
  <c r="BM40" i="2" s="1"/>
  <c r="BK41" i="2"/>
  <c r="BK48" i="2" s="1"/>
  <c r="BJ41" i="2"/>
  <c r="BJ48" i="2" s="1"/>
  <c r="BI41" i="2"/>
  <c r="BI48" i="2" s="1"/>
  <c r="BF41" i="2"/>
  <c r="BF48" i="2" s="1"/>
  <c r="BE41" i="2"/>
  <c r="BE40" i="2" s="1"/>
  <c r="BD41" i="2"/>
  <c r="BD48" i="2" s="1"/>
  <c r="BA41" i="2"/>
  <c r="BA48" i="2" s="1"/>
  <c r="AZ41" i="2"/>
  <c r="AZ48" i="2" s="1"/>
  <c r="AY41" i="2"/>
  <c r="AY40" i="2" s="1"/>
  <c r="AV41" i="2"/>
  <c r="AV48" i="2" s="1"/>
  <c r="AU41" i="2"/>
  <c r="AU48" i="2" s="1"/>
  <c r="AT41" i="2"/>
  <c r="AT48" i="2" s="1"/>
  <c r="AQ41" i="2"/>
  <c r="AQ40" i="2" s="1"/>
  <c r="AP41" i="2"/>
  <c r="AP48" i="2" s="1"/>
  <c r="AO41" i="2"/>
  <c r="AO40" i="2" s="1"/>
  <c r="AL41" i="2"/>
  <c r="AL48" i="2" s="1"/>
  <c r="AK41" i="2"/>
  <c r="AK48" i="2" s="1"/>
  <c r="AJ41" i="2"/>
  <c r="AJ48" i="2" s="1"/>
  <c r="AG41" i="2"/>
  <c r="AG40" i="2" s="1"/>
  <c r="AF41" i="2"/>
  <c r="AF48" i="2" s="1"/>
  <c r="AE41" i="2"/>
  <c r="AE48" i="2" s="1"/>
  <c r="AB41" i="2"/>
  <c r="AB48" i="2" s="1"/>
  <c r="AA41" i="2"/>
  <c r="AA40" i="2" s="1"/>
  <c r="Z41" i="2"/>
  <c r="Z48" i="2" s="1"/>
  <c r="W41" i="2"/>
  <c r="W48" i="2" s="1"/>
  <c r="V41" i="2"/>
  <c r="V48" i="2" s="1"/>
  <c r="U41" i="2"/>
  <c r="U48" i="2" s="1"/>
  <c r="R41" i="2"/>
  <c r="R48" i="2" s="1"/>
  <c r="Q41" i="2"/>
  <c r="Q40" i="2" s="1"/>
  <c r="P41" i="2"/>
  <c r="P48" i="2" s="1"/>
  <c r="M41" i="2"/>
  <c r="M48" i="2" s="1"/>
  <c r="L41" i="2"/>
  <c r="L48" i="2" s="1"/>
  <c r="K41" i="2"/>
  <c r="K40" i="2" s="1"/>
  <c r="J41" i="2"/>
  <c r="J48" i="2" s="1"/>
  <c r="H41" i="2"/>
  <c r="H48" i="2" s="1"/>
  <c r="G41" i="2"/>
  <c r="G48" i="2" s="1"/>
  <c r="F41" i="2"/>
  <c r="F48" i="2" s="1"/>
  <c r="E41" i="2"/>
  <c r="E48" i="2" s="1"/>
  <c r="BV40" i="2"/>
  <c r="F40" i="2"/>
  <c r="BV39" i="2"/>
  <c r="BR39" i="2"/>
  <c r="BQ39" i="2"/>
  <c r="BN39" i="2"/>
  <c r="BM39" i="2"/>
  <c r="BK39" i="2"/>
  <c r="BJ39" i="2"/>
  <c r="BI39" i="2"/>
  <c r="BF39" i="2"/>
  <c r="BE39" i="2"/>
  <c r="BD39" i="2"/>
  <c r="BA39" i="2"/>
  <c r="AZ39" i="2"/>
  <c r="AY39" i="2"/>
  <c r="AV39" i="2"/>
  <c r="AU39" i="2"/>
  <c r="AT39" i="2"/>
  <c r="AQ39" i="2"/>
  <c r="AP39" i="2"/>
  <c r="AO39" i="2"/>
  <c r="AL39" i="2"/>
  <c r="AK39" i="2"/>
  <c r="AJ39" i="2"/>
  <c r="AG39" i="2"/>
  <c r="AF39" i="2"/>
  <c r="AE39" i="2"/>
  <c r="AB39" i="2"/>
  <c r="AA39" i="2"/>
  <c r="Z39" i="2"/>
  <c r="W39" i="2"/>
  <c r="V39" i="2"/>
  <c r="U39" i="2"/>
  <c r="R39" i="2"/>
  <c r="Q39" i="2"/>
  <c r="P39" i="2"/>
  <c r="M39" i="2"/>
  <c r="L39" i="2"/>
  <c r="K39" i="2"/>
  <c r="J39" i="2"/>
  <c r="H39" i="2"/>
  <c r="G39" i="2"/>
  <c r="F39" i="2"/>
  <c r="E39" i="2"/>
  <c r="BX38" i="2"/>
  <c r="BT37" i="2"/>
  <c r="N37" i="2"/>
  <c r="T37" i="2" s="1"/>
  <c r="X37" i="2" s="1"/>
  <c r="AD37" i="2" s="1"/>
  <c r="AH37" i="2" s="1"/>
  <c r="AN37" i="2" s="1"/>
  <c r="AR37" i="2" s="1"/>
  <c r="AX37" i="2" s="1"/>
  <c r="BB37" i="2" s="1"/>
  <c r="BH37" i="2" s="1"/>
  <c r="BL37" i="2" s="1"/>
  <c r="BP37" i="2" s="1"/>
  <c r="BS37" i="2" s="1"/>
  <c r="I37" i="2"/>
  <c r="O37" i="2" s="1"/>
  <c r="S37" i="2" s="1"/>
  <c r="Y37" i="2" s="1"/>
  <c r="AC37" i="2" s="1"/>
  <c r="AI37" i="2" s="1"/>
  <c r="AM37" i="2" s="1"/>
  <c r="AS37" i="2" s="1"/>
  <c r="AW37" i="2" s="1"/>
  <c r="BC37" i="2" s="1"/>
  <c r="BG37" i="2" s="1"/>
  <c r="BT36" i="2"/>
  <c r="N36" i="2"/>
  <c r="T36" i="2" s="1"/>
  <c r="X36" i="2" s="1"/>
  <c r="AD36" i="2" s="1"/>
  <c r="AH36" i="2" s="1"/>
  <c r="AN36" i="2" s="1"/>
  <c r="AR36" i="2" s="1"/>
  <c r="AX36" i="2" s="1"/>
  <c r="BB36" i="2" s="1"/>
  <c r="BH36" i="2" s="1"/>
  <c r="BL36" i="2" s="1"/>
  <c r="BP36" i="2" s="1"/>
  <c r="BS36" i="2" s="1"/>
  <c r="I36" i="2"/>
  <c r="O36" i="2" s="1"/>
  <c r="S36" i="2" s="1"/>
  <c r="Y36" i="2" s="1"/>
  <c r="AC36" i="2" s="1"/>
  <c r="AI36" i="2" s="1"/>
  <c r="AM36" i="2" s="1"/>
  <c r="AS36" i="2" s="1"/>
  <c r="AW36" i="2" s="1"/>
  <c r="BC36" i="2" s="1"/>
  <c r="BG36" i="2" s="1"/>
  <c r="T35" i="2"/>
  <c r="X35" i="2" s="1"/>
  <c r="AD35" i="2" s="1"/>
  <c r="AH35" i="2" s="1"/>
  <c r="AN35" i="2" s="1"/>
  <c r="AR35" i="2" s="1"/>
  <c r="AX35" i="2" s="1"/>
  <c r="BB35" i="2" s="1"/>
  <c r="BH35" i="2" s="1"/>
  <c r="BL35" i="2" s="1"/>
  <c r="BP35" i="2" s="1"/>
  <c r="BS35" i="2" s="1"/>
  <c r="O35" i="2"/>
  <c r="S35" i="2" s="1"/>
  <c r="Y35" i="2" s="1"/>
  <c r="AC35" i="2" s="1"/>
  <c r="AI35" i="2" s="1"/>
  <c r="AM35" i="2" s="1"/>
  <c r="AS35" i="2" s="1"/>
  <c r="AW35" i="2" s="1"/>
  <c r="BC35" i="2" s="1"/>
  <c r="BG35" i="2" s="1"/>
  <c r="N35" i="2"/>
  <c r="I35" i="2"/>
  <c r="N34" i="2"/>
  <c r="T34" i="2" s="1"/>
  <c r="X34" i="2" s="1"/>
  <c r="AD34" i="2" s="1"/>
  <c r="AH34" i="2" s="1"/>
  <c r="AN34" i="2" s="1"/>
  <c r="AR34" i="2" s="1"/>
  <c r="AX34" i="2" s="1"/>
  <c r="BB34" i="2" s="1"/>
  <c r="BH34" i="2" s="1"/>
  <c r="BL34" i="2" s="1"/>
  <c r="BP34" i="2" s="1"/>
  <c r="BS34" i="2" s="1"/>
  <c r="I34" i="2"/>
  <c r="O34" i="2" s="1"/>
  <c r="S34" i="2" s="1"/>
  <c r="Y34" i="2" s="1"/>
  <c r="AC34" i="2" s="1"/>
  <c r="AI34" i="2" s="1"/>
  <c r="AM34" i="2" s="1"/>
  <c r="AS34" i="2" s="1"/>
  <c r="AW34" i="2" s="1"/>
  <c r="BC34" i="2" s="1"/>
  <c r="BG34" i="2" s="1"/>
  <c r="N33" i="2"/>
  <c r="T33" i="2" s="1"/>
  <c r="X33" i="2" s="1"/>
  <c r="AD33" i="2" s="1"/>
  <c r="AH33" i="2" s="1"/>
  <c r="AN33" i="2" s="1"/>
  <c r="AR33" i="2" s="1"/>
  <c r="AX33" i="2" s="1"/>
  <c r="BB33" i="2" s="1"/>
  <c r="BH33" i="2" s="1"/>
  <c r="BL33" i="2" s="1"/>
  <c r="BP33" i="2" s="1"/>
  <c r="BS33" i="2" s="1"/>
  <c r="I33" i="2"/>
  <c r="O33" i="2" s="1"/>
  <c r="S33" i="2" s="1"/>
  <c r="Y33" i="2" s="1"/>
  <c r="AC33" i="2" s="1"/>
  <c r="AI33" i="2" s="1"/>
  <c r="AM33" i="2" s="1"/>
  <c r="AS33" i="2" s="1"/>
  <c r="AW33" i="2" s="1"/>
  <c r="BC33" i="2" s="1"/>
  <c r="BG33" i="2" s="1"/>
  <c r="N32" i="2"/>
  <c r="T32" i="2" s="1"/>
  <c r="X32" i="2" s="1"/>
  <c r="AD32" i="2" s="1"/>
  <c r="AH32" i="2" s="1"/>
  <c r="AN32" i="2" s="1"/>
  <c r="AR32" i="2" s="1"/>
  <c r="AX32" i="2" s="1"/>
  <c r="BB32" i="2" s="1"/>
  <c r="BH32" i="2" s="1"/>
  <c r="BL32" i="2" s="1"/>
  <c r="BP32" i="2" s="1"/>
  <c r="BS32" i="2" s="1"/>
  <c r="I32" i="2"/>
  <c r="O32" i="2" s="1"/>
  <c r="S32" i="2" s="1"/>
  <c r="Y32" i="2" s="1"/>
  <c r="AC32" i="2" s="1"/>
  <c r="AI32" i="2" s="1"/>
  <c r="AM32" i="2" s="1"/>
  <c r="AS32" i="2" s="1"/>
  <c r="AW32" i="2" s="1"/>
  <c r="BC32" i="2" s="1"/>
  <c r="BG32" i="2" s="1"/>
  <c r="N31" i="2"/>
  <c r="T31" i="2" s="1"/>
  <c r="X31" i="2" s="1"/>
  <c r="AD31" i="2" s="1"/>
  <c r="AH31" i="2" s="1"/>
  <c r="AN31" i="2" s="1"/>
  <c r="AR31" i="2" s="1"/>
  <c r="AX31" i="2" s="1"/>
  <c r="BB31" i="2" s="1"/>
  <c r="BH31" i="2" s="1"/>
  <c r="BL31" i="2" s="1"/>
  <c r="BP31" i="2" s="1"/>
  <c r="BS31" i="2" s="1"/>
  <c r="I31" i="2"/>
  <c r="O31" i="2" s="1"/>
  <c r="S31" i="2" s="1"/>
  <c r="Y31" i="2" s="1"/>
  <c r="AC31" i="2" s="1"/>
  <c r="AI31" i="2" s="1"/>
  <c r="AM31" i="2" s="1"/>
  <c r="AS31" i="2" s="1"/>
  <c r="AW31" i="2" s="1"/>
  <c r="BC31" i="2" s="1"/>
  <c r="BG31" i="2" s="1"/>
  <c r="BT30" i="2"/>
  <c r="O30" i="2"/>
  <c r="S30" i="2" s="1"/>
  <c r="Y30" i="2" s="1"/>
  <c r="AC30" i="2" s="1"/>
  <c r="AI30" i="2" s="1"/>
  <c r="AM30" i="2" s="1"/>
  <c r="AS30" i="2" s="1"/>
  <c r="AW30" i="2" s="1"/>
  <c r="BC30" i="2" s="1"/>
  <c r="BG30" i="2" s="1"/>
  <c r="N30" i="2"/>
  <c r="T30" i="2" s="1"/>
  <c r="X30" i="2" s="1"/>
  <c r="AD30" i="2" s="1"/>
  <c r="AH30" i="2" s="1"/>
  <c r="AN30" i="2" s="1"/>
  <c r="AR30" i="2" s="1"/>
  <c r="AX30" i="2" s="1"/>
  <c r="BB30" i="2" s="1"/>
  <c r="BH30" i="2" s="1"/>
  <c r="BL30" i="2" s="1"/>
  <c r="BP30" i="2" s="1"/>
  <c r="BS30" i="2" s="1"/>
  <c r="I30" i="2"/>
  <c r="O29" i="2"/>
  <c r="N29" i="2"/>
  <c r="N39" i="2" s="1"/>
  <c r="I29" i="2"/>
  <c r="N28" i="2"/>
  <c r="T28" i="2" s="1"/>
  <c r="X28" i="2" s="1"/>
  <c r="AD28" i="2" s="1"/>
  <c r="AH28" i="2" s="1"/>
  <c r="AN28" i="2" s="1"/>
  <c r="AR28" i="2" s="1"/>
  <c r="AX28" i="2" s="1"/>
  <c r="BB28" i="2" s="1"/>
  <c r="BH28" i="2" s="1"/>
  <c r="BL28" i="2" s="1"/>
  <c r="BP28" i="2" s="1"/>
  <c r="BS28" i="2" s="1"/>
  <c r="I28" i="2"/>
  <c r="O28" i="2" s="1"/>
  <c r="S28" i="2" s="1"/>
  <c r="Y28" i="2" s="1"/>
  <c r="AC28" i="2" s="1"/>
  <c r="AI28" i="2" s="1"/>
  <c r="AM28" i="2" s="1"/>
  <c r="AS28" i="2" s="1"/>
  <c r="AW28" i="2" s="1"/>
  <c r="BC28" i="2" s="1"/>
  <c r="BG28" i="2" s="1"/>
  <c r="N27" i="2"/>
  <c r="T27" i="2" s="1"/>
  <c r="X27" i="2" s="1"/>
  <c r="AD27" i="2" s="1"/>
  <c r="AH27" i="2" s="1"/>
  <c r="AN27" i="2" s="1"/>
  <c r="AR27" i="2" s="1"/>
  <c r="AX27" i="2" s="1"/>
  <c r="BB27" i="2" s="1"/>
  <c r="BH27" i="2" s="1"/>
  <c r="BL27" i="2" s="1"/>
  <c r="BP27" i="2" s="1"/>
  <c r="BS27" i="2" s="1"/>
  <c r="I27" i="2"/>
  <c r="O27" i="2" s="1"/>
  <c r="S27" i="2" s="1"/>
  <c r="Y27" i="2" s="1"/>
  <c r="AC27" i="2" s="1"/>
  <c r="AI27" i="2" s="1"/>
  <c r="AM27" i="2" s="1"/>
  <c r="AS27" i="2" s="1"/>
  <c r="AW27" i="2" s="1"/>
  <c r="BC27" i="2" s="1"/>
  <c r="BG27" i="2" s="1"/>
  <c r="N26" i="2"/>
  <c r="T26" i="2" s="1"/>
  <c r="X26" i="2" s="1"/>
  <c r="AD26" i="2" s="1"/>
  <c r="AH26" i="2" s="1"/>
  <c r="AN26" i="2" s="1"/>
  <c r="AR26" i="2" s="1"/>
  <c r="AX26" i="2" s="1"/>
  <c r="BB26" i="2" s="1"/>
  <c r="BH26" i="2" s="1"/>
  <c r="BL26" i="2" s="1"/>
  <c r="BP26" i="2" s="1"/>
  <c r="BS26" i="2" s="1"/>
  <c r="I26" i="2"/>
  <c r="O26" i="2" s="1"/>
  <c r="S26" i="2" s="1"/>
  <c r="Y26" i="2" s="1"/>
  <c r="AC26" i="2" s="1"/>
  <c r="AI26" i="2" s="1"/>
  <c r="AM26" i="2" s="1"/>
  <c r="AS26" i="2" s="1"/>
  <c r="AW26" i="2" s="1"/>
  <c r="BC26" i="2" s="1"/>
  <c r="BG26" i="2" s="1"/>
  <c r="O25" i="2"/>
  <c r="S25" i="2" s="1"/>
  <c r="Y25" i="2" s="1"/>
  <c r="AC25" i="2" s="1"/>
  <c r="AI25" i="2" s="1"/>
  <c r="AM25" i="2" s="1"/>
  <c r="AS25" i="2" s="1"/>
  <c r="AW25" i="2" s="1"/>
  <c r="BC25" i="2" s="1"/>
  <c r="BG25" i="2" s="1"/>
  <c r="N25" i="2"/>
  <c r="T25" i="2" s="1"/>
  <c r="X25" i="2" s="1"/>
  <c r="AD25" i="2" s="1"/>
  <c r="AH25" i="2" s="1"/>
  <c r="AN25" i="2" s="1"/>
  <c r="AR25" i="2" s="1"/>
  <c r="AX25" i="2" s="1"/>
  <c r="BB25" i="2" s="1"/>
  <c r="BH25" i="2" s="1"/>
  <c r="BL25" i="2" s="1"/>
  <c r="BP25" i="2" s="1"/>
  <c r="BS25" i="2" s="1"/>
  <c r="I25" i="2"/>
  <c r="BT24" i="2"/>
  <c r="N24" i="2"/>
  <c r="T24" i="2" s="1"/>
  <c r="X24" i="2" s="1"/>
  <c r="AD24" i="2" s="1"/>
  <c r="AH24" i="2" s="1"/>
  <c r="AN24" i="2" s="1"/>
  <c r="AR24" i="2" s="1"/>
  <c r="AX24" i="2" s="1"/>
  <c r="BB24" i="2" s="1"/>
  <c r="BH24" i="2" s="1"/>
  <c r="BL24" i="2" s="1"/>
  <c r="BP24" i="2" s="1"/>
  <c r="BS24" i="2" s="1"/>
  <c r="I24" i="2"/>
  <c r="O24" i="2" s="1"/>
  <c r="S24" i="2" s="1"/>
  <c r="Y24" i="2" s="1"/>
  <c r="AC24" i="2" s="1"/>
  <c r="AI24" i="2" s="1"/>
  <c r="AM24" i="2" s="1"/>
  <c r="AS24" i="2" s="1"/>
  <c r="AW24" i="2" s="1"/>
  <c r="BC24" i="2" s="1"/>
  <c r="BG24" i="2" s="1"/>
  <c r="N23" i="2"/>
  <c r="T23" i="2" s="1"/>
  <c r="X23" i="2" s="1"/>
  <c r="AD23" i="2" s="1"/>
  <c r="AH23" i="2" s="1"/>
  <c r="AN23" i="2" s="1"/>
  <c r="AR23" i="2" s="1"/>
  <c r="AX23" i="2" s="1"/>
  <c r="BB23" i="2" s="1"/>
  <c r="BH23" i="2" s="1"/>
  <c r="BL23" i="2" s="1"/>
  <c r="BP23" i="2" s="1"/>
  <c r="BS23" i="2" s="1"/>
  <c r="I23" i="2"/>
  <c r="O23" i="2" s="1"/>
  <c r="S23" i="2" s="1"/>
  <c r="Y23" i="2" s="1"/>
  <c r="AC23" i="2" s="1"/>
  <c r="AI23" i="2" s="1"/>
  <c r="AM23" i="2" s="1"/>
  <c r="AS23" i="2" s="1"/>
  <c r="AW23" i="2" s="1"/>
  <c r="BC23" i="2" s="1"/>
  <c r="BG23" i="2" s="1"/>
  <c r="N22" i="2"/>
  <c r="T22" i="2" s="1"/>
  <c r="X22" i="2" s="1"/>
  <c r="AD22" i="2" s="1"/>
  <c r="AH22" i="2" s="1"/>
  <c r="AN22" i="2" s="1"/>
  <c r="AR22" i="2" s="1"/>
  <c r="AX22" i="2" s="1"/>
  <c r="BB22" i="2" s="1"/>
  <c r="BH22" i="2" s="1"/>
  <c r="BL22" i="2" s="1"/>
  <c r="BP22" i="2" s="1"/>
  <c r="BS22" i="2" s="1"/>
  <c r="I22" i="2"/>
  <c r="O22" i="2" s="1"/>
  <c r="S22" i="2" s="1"/>
  <c r="Y22" i="2" s="1"/>
  <c r="AC22" i="2" s="1"/>
  <c r="AI22" i="2" s="1"/>
  <c r="AM22" i="2" s="1"/>
  <c r="AS22" i="2" s="1"/>
  <c r="AW22" i="2" s="1"/>
  <c r="BC22" i="2" s="1"/>
  <c r="BG22" i="2" s="1"/>
  <c r="N21" i="2"/>
  <c r="I21" i="2"/>
  <c r="Y16" i="2"/>
  <c r="AI16" i="2" s="1"/>
  <c r="AS16" i="2" s="1"/>
  <c r="BC16" i="2" s="1"/>
  <c r="BM16" i="2" s="1"/>
  <c r="O16" i="2"/>
  <c r="D53" i="20" l="1"/>
  <c r="G53" i="20" s="1"/>
  <c r="AJ40" i="2"/>
  <c r="AQ45" i="2"/>
  <c r="BA45" i="2"/>
  <c r="BA40" i="2"/>
  <c r="BF45" i="2"/>
  <c r="BD40" i="2"/>
  <c r="AZ40" i="2"/>
  <c r="AG45" i="2"/>
  <c r="AB40" i="2"/>
  <c r="BK45" i="2"/>
  <c r="BJ40" i="2"/>
  <c r="BI45" i="2"/>
  <c r="BE45" i="2"/>
  <c r="AE40" i="2"/>
  <c r="U40" i="2"/>
  <c r="V40" i="2"/>
  <c r="W40" i="2"/>
  <c r="P40" i="2"/>
  <c r="M45" i="2"/>
  <c r="H45" i="2"/>
  <c r="BI40" i="2"/>
  <c r="BJ45" i="2"/>
  <c r="AT45" i="2"/>
  <c r="AT40" i="2"/>
  <c r="AV40" i="2"/>
  <c r="AP45" i="2"/>
  <c r="AJ45" i="2"/>
  <c r="AK45" i="2"/>
  <c r="AL45" i="2"/>
  <c r="AF40" i="2"/>
  <c r="AE45" i="2"/>
  <c r="W45" i="2"/>
  <c r="Q45" i="2"/>
  <c r="P45" i="2"/>
  <c r="T29" i="2"/>
  <c r="L40" i="2"/>
  <c r="K45" i="2"/>
  <c r="L45" i="2"/>
  <c r="I26" i="11"/>
  <c r="K18" i="11" s="1"/>
  <c r="BQ40" i="2"/>
  <c r="BR40" i="2"/>
  <c r="BK40" i="2"/>
  <c r="AY45" i="2"/>
  <c r="AZ45" i="2"/>
  <c r="AU40" i="2"/>
  <c r="AO45" i="2"/>
  <c r="AK40" i="2"/>
  <c r="AL40" i="2"/>
  <c r="AF45" i="2"/>
  <c r="Z45" i="2"/>
  <c r="AA45" i="2"/>
  <c r="R45" i="2"/>
  <c r="M40" i="2"/>
  <c r="J45" i="2"/>
  <c r="E40" i="2"/>
  <c r="I41" i="2"/>
  <c r="I40" i="2" s="1"/>
  <c r="G40" i="2"/>
  <c r="H40" i="2"/>
  <c r="BW32" i="2"/>
  <c r="BX32" i="2" s="1"/>
  <c r="BO32" i="2"/>
  <c r="BT32" i="2" s="1"/>
  <c r="BW34" i="2"/>
  <c r="BX34" i="2" s="1"/>
  <c r="BO34" i="2"/>
  <c r="BT34" i="2" s="1"/>
  <c r="BW37" i="2"/>
  <c r="BX37" i="2" s="1"/>
  <c r="BO37" i="2"/>
  <c r="BW35" i="2"/>
  <c r="BX35" i="2" s="1"/>
  <c r="BO35" i="2"/>
  <c r="BT35" i="2" s="1"/>
  <c r="BO31" i="2"/>
  <c r="BT31" i="2" s="1"/>
  <c r="P19" i="6" s="1"/>
  <c r="BW31" i="2"/>
  <c r="BX31" i="2" s="1"/>
  <c r="BO23" i="2"/>
  <c r="BT23" i="2" s="1"/>
  <c r="BW23" i="2"/>
  <c r="BX23" i="2" s="1"/>
  <c r="BW24" i="2"/>
  <c r="BX24" i="2" s="1"/>
  <c r="BO24" i="2"/>
  <c r="BO30" i="2"/>
  <c r="BW30" i="2"/>
  <c r="BX30" i="2" s="1"/>
  <c r="BW22" i="2"/>
  <c r="BX22" i="2" s="1"/>
  <c r="BO22" i="2"/>
  <c r="BT22" i="2" s="1"/>
  <c r="BO25" i="2"/>
  <c r="BT25" i="2" s="1"/>
  <c r="C27" i="10" s="1"/>
  <c r="C28" i="10" s="1"/>
  <c r="BW25" i="2"/>
  <c r="BX25" i="2" s="1"/>
  <c r="BO27" i="2"/>
  <c r="BT27" i="2" s="1"/>
  <c r="BW27" i="2"/>
  <c r="BX27" i="2" s="1"/>
  <c r="BO36" i="2"/>
  <c r="BW36" i="2"/>
  <c r="BX36" i="2" s="1"/>
  <c r="BO33" i="2"/>
  <c r="BT33" i="2" s="1"/>
  <c r="R21" i="6" s="1"/>
  <c r="BW33" i="2"/>
  <c r="BX33" i="2" s="1"/>
  <c r="BW26" i="2"/>
  <c r="BX26" i="2" s="1"/>
  <c r="BO26" i="2"/>
  <c r="BT26" i="2" s="1"/>
  <c r="BO28" i="2"/>
  <c r="BT28" i="2" s="1"/>
  <c r="BW28" i="2"/>
  <c r="BX28" i="2" s="1"/>
  <c r="N41" i="2"/>
  <c r="Q48" i="2"/>
  <c r="AG48" i="2"/>
  <c r="O21" i="2"/>
  <c r="I44" i="2"/>
  <c r="AV45" i="2"/>
  <c r="AO48" i="2"/>
  <c r="N44" i="2"/>
  <c r="N43" i="2"/>
  <c r="BV45" i="2"/>
  <c r="BO46" i="2"/>
  <c r="BT46" i="2" s="1"/>
  <c r="BW46" i="2"/>
  <c r="BX46" i="2" s="1"/>
  <c r="T21" i="2"/>
  <c r="O44" i="2"/>
  <c r="S29" i="2"/>
  <c r="O43" i="2"/>
  <c r="O39" i="2"/>
  <c r="BE48" i="2"/>
  <c r="T43" i="2"/>
  <c r="T39" i="2"/>
  <c r="T44" i="2"/>
  <c r="BM48" i="2"/>
  <c r="X29" i="2"/>
  <c r="BD45" i="2"/>
  <c r="BV48" i="2"/>
  <c r="K48" i="2"/>
  <c r="AA48" i="2"/>
  <c r="AQ48" i="2"/>
  <c r="AY48" i="2"/>
  <c r="J40" i="2"/>
  <c r="R40" i="2"/>
  <c r="Z40" i="2"/>
  <c r="AP40" i="2"/>
  <c r="BF40" i="2"/>
  <c r="BN40" i="2"/>
  <c r="I39" i="2"/>
  <c r="I43" i="2"/>
  <c r="I45" i="2" s="1"/>
  <c r="H54" i="20" l="1"/>
  <c r="I54" i="20" s="1"/>
  <c r="H60" i="20"/>
  <c r="I60" i="20" s="1"/>
  <c r="H58" i="20"/>
  <c r="I58" i="20" s="1"/>
  <c r="H55" i="20"/>
  <c r="I55" i="20" s="1"/>
  <c r="H59" i="20"/>
  <c r="I59" i="20" s="1"/>
  <c r="H56" i="20"/>
  <c r="I56" i="20" s="1"/>
  <c r="H57" i="20"/>
  <c r="I57" i="20" s="1"/>
  <c r="H53" i="20"/>
  <c r="I53" i="20" s="1"/>
  <c r="P22" i="6"/>
  <c r="R24" i="6"/>
  <c r="P17" i="6"/>
  <c r="R22" i="6"/>
  <c r="P23" i="6"/>
  <c r="P20" i="6"/>
  <c r="R19" i="6"/>
  <c r="P25" i="6"/>
  <c r="R20" i="6"/>
  <c r="P21" i="6"/>
  <c r="R17" i="6"/>
  <c r="P18" i="6"/>
  <c r="R23" i="6"/>
  <c r="R25" i="6"/>
  <c r="P24" i="6"/>
  <c r="R18" i="6"/>
  <c r="S25" i="6"/>
  <c r="S22" i="6"/>
  <c r="S21" i="6"/>
  <c r="S19" i="6"/>
  <c r="S17" i="6"/>
  <c r="S24" i="6"/>
  <c r="S18" i="6"/>
  <c r="S23" i="6"/>
  <c r="S20" i="6"/>
  <c r="I48" i="2"/>
  <c r="C29" i="10"/>
  <c r="J106" i="10"/>
  <c r="K106" i="10" s="1"/>
  <c r="J37" i="10"/>
  <c r="K37" i="10" s="1"/>
  <c r="J161" i="10"/>
  <c r="K161" i="10" s="1"/>
  <c r="J60" i="10"/>
  <c r="K60" i="10" s="1"/>
  <c r="J155" i="10"/>
  <c r="K155" i="10" s="1"/>
  <c r="J154" i="10"/>
  <c r="K154" i="10" s="1"/>
  <c r="J120" i="10"/>
  <c r="K120" i="10" s="1"/>
  <c r="J115" i="10"/>
  <c r="K115" i="10" s="1"/>
  <c r="J51" i="10"/>
  <c r="K51" i="10" s="1"/>
  <c r="J132" i="10"/>
  <c r="K132" i="10" s="1"/>
  <c r="J59" i="10"/>
  <c r="K59" i="10" s="1"/>
  <c r="J99" i="10"/>
  <c r="K99" i="10" s="1"/>
  <c r="J58" i="10"/>
  <c r="K58" i="10" s="1"/>
  <c r="J81" i="10"/>
  <c r="K81" i="10" s="1"/>
  <c r="J104" i="10"/>
  <c r="K104" i="10" s="1"/>
  <c r="J131" i="10"/>
  <c r="K131" i="10" s="1"/>
  <c r="J85" i="10"/>
  <c r="K85" i="10" s="1"/>
  <c r="J86" i="10"/>
  <c r="K86" i="10" s="1"/>
  <c r="J180" i="10"/>
  <c r="K180" i="10" s="1"/>
  <c r="J143" i="10"/>
  <c r="K143" i="10" s="1"/>
  <c r="J144" i="10"/>
  <c r="K144" i="10" s="1"/>
  <c r="J149" i="10"/>
  <c r="K149" i="10" s="1"/>
  <c r="J48" i="10"/>
  <c r="K48" i="10" s="1"/>
  <c r="J146" i="10"/>
  <c r="K146" i="10" s="1"/>
  <c r="J46" i="10"/>
  <c r="K46" i="10" s="1"/>
  <c r="J73" i="10"/>
  <c r="K73" i="10" s="1"/>
  <c r="J179" i="10"/>
  <c r="K179" i="10" s="1"/>
  <c r="J108" i="10"/>
  <c r="K108" i="10" s="1"/>
  <c r="J90" i="10"/>
  <c r="K90" i="10" s="1"/>
  <c r="J166" i="10"/>
  <c r="K166" i="10" s="1"/>
  <c r="J40" i="10"/>
  <c r="K40" i="10" s="1"/>
  <c r="J169" i="10"/>
  <c r="K169" i="10" s="1"/>
  <c r="J55" i="10"/>
  <c r="K55" i="10" s="1"/>
  <c r="J122" i="10"/>
  <c r="K122" i="10" s="1"/>
  <c r="J66" i="10"/>
  <c r="K66" i="10" s="1"/>
  <c r="J100" i="10"/>
  <c r="K100" i="10" s="1"/>
  <c r="J139" i="10"/>
  <c r="K139" i="10" s="1"/>
  <c r="J95" i="10"/>
  <c r="K95" i="10" s="1"/>
  <c r="J71" i="10"/>
  <c r="K71" i="10" s="1"/>
  <c r="J150" i="10"/>
  <c r="K150" i="10" s="1"/>
  <c r="J36" i="10"/>
  <c r="K36" i="10" s="1"/>
  <c r="J62" i="10"/>
  <c r="K62" i="10" s="1"/>
  <c r="J153" i="10"/>
  <c r="K153" i="10" s="1"/>
  <c r="J159" i="10"/>
  <c r="K159" i="10" s="1"/>
  <c r="J170" i="10"/>
  <c r="K170" i="10" s="1"/>
  <c r="J124" i="10"/>
  <c r="K124" i="10" s="1"/>
  <c r="J34" i="10"/>
  <c r="J133" i="10"/>
  <c r="K133" i="10" s="1"/>
  <c r="J164" i="10"/>
  <c r="K164" i="10" s="1"/>
  <c r="J47" i="10"/>
  <c r="K47" i="10" s="1"/>
  <c r="J142" i="10"/>
  <c r="K142" i="10" s="1"/>
  <c r="J127" i="10"/>
  <c r="K127" i="10" s="1"/>
  <c r="J101" i="10"/>
  <c r="K101" i="10" s="1"/>
  <c r="J151" i="10"/>
  <c r="K151" i="10" s="1"/>
  <c r="J53" i="10"/>
  <c r="K53" i="10" s="1"/>
  <c r="J130" i="10"/>
  <c r="K130" i="10" s="1"/>
  <c r="J96" i="10"/>
  <c r="K96" i="10" s="1"/>
  <c r="J84" i="10"/>
  <c r="K84" i="10" s="1"/>
  <c r="J148" i="10"/>
  <c r="K148" i="10" s="1"/>
  <c r="J89" i="10"/>
  <c r="K89" i="10" s="1"/>
  <c r="J103" i="10"/>
  <c r="K103" i="10" s="1"/>
  <c r="J128" i="10"/>
  <c r="K128" i="10" s="1"/>
  <c r="J67" i="10"/>
  <c r="K67" i="10" s="1"/>
  <c r="J182" i="10"/>
  <c r="K182" i="10" s="1"/>
  <c r="J147" i="10"/>
  <c r="K147" i="10" s="1"/>
  <c r="J152" i="10"/>
  <c r="K152" i="10" s="1"/>
  <c r="J43" i="10"/>
  <c r="K43" i="10" s="1"/>
  <c r="J123" i="10"/>
  <c r="K123" i="10" s="1"/>
  <c r="J74" i="10"/>
  <c r="K74" i="10" s="1"/>
  <c r="J98" i="10"/>
  <c r="K98" i="10" s="1"/>
  <c r="J181" i="10"/>
  <c r="K181" i="10" s="1"/>
  <c r="J72" i="10"/>
  <c r="K72" i="10" s="1"/>
  <c r="J64" i="10"/>
  <c r="K64" i="10" s="1"/>
  <c r="J125" i="10"/>
  <c r="K125" i="10" s="1"/>
  <c r="J102" i="10"/>
  <c r="K102" i="10" s="1"/>
  <c r="J126" i="10"/>
  <c r="K126" i="10" s="1"/>
  <c r="J145" i="10"/>
  <c r="K145" i="10" s="1"/>
  <c r="J91" i="10"/>
  <c r="K91" i="10" s="1"/>
  <c r="J41" i="10"/>
  <c r="K41" i="10" s="1"/>
  <c r="J167" i="10"/>
  <c r="K167" i="10" s="1"/>
  <c r="J65" i="10"/>
  <c r="K65" i="10" s="1"/>
  <c r="J136" i="10"/>
  <c r="K136" i="10" s="1"/>
  <c r="J44" i="10"/>
  <c r="K44" i="10" s="1"/>
  <c r="J52" i="10"/>
  <c r="K52" i="10" s="1"/>
  <c r="J168" i="10"/>
  <c r="K168" i="10" s="1"/>
  <c r="J113" i="10"/>
  <c r="K113" i="10" s="1"/>
  <c r="J114" i="10"/>
  <c r="K114" i="10" s="1"/>
  <c r="J88" i="10"/>
  <c r="K88" i="10" s="1"/>
  <c r="J57" i="10"/>
  <c r="K57" i="10" s="1"/>
  <c r="J107" i="10"/>
  <c r="K107" i="10" s="1"/>
  <c r="J68" i="10"/>
  <c r="K68" i="10" s="1"/>
  <c r="J97" i="10"/>
  <c r="K97" i="10" s="1"/>
  <c r="J119" i="10"/>
  <c r="K119" i="10" s="1"/>
  <c r="J50" i="10"/>
  <c r="K50" i="10" s="1"/>
  <c r="J138" i="10"/>
  <c r="K138" i="10" s="1"/>
  <c r="J135" i="10"/>
  <c r="K135" i="10" s="1"/>
  <c r="J171" i="10"/>
  <c r="K171" i="10" s="1"/>
  <c r="J82" i="10"/>
  <c r="K82" i="10" s="1"/>
  <c r="J80" i="10"/>
  <c r="K80" i="10" s="1"/>
  <c r="J112" i="10"/>
  <c r="K112" i="10" s="1"/>
  <c r="J117" i="10"/>
  <c r="K117" i="10" s="1"/>
  <c r="J56" i="10"/>
  <c r="K56" i="10" s="1"/>
  <c r="J45" i="10"/>
  <c r="K45" i="10" s="1"/>
  <c r="J87" i="10"/>
  <c r="K87" i="10" s="1"/>
  <c r="J63" i="10"/>
  <c r="K63" i="10" s="1"/>
  <c r="J178" i="10"/>
  <c r="K178" i="10" s="1"/>
  <c r="J79" i="10"/>
  <c r="K79" i="10" s="1"/>
  <c r="J175" i="10"/>
  <c r="K175" i="10" s="1"/>
  <c r="J77" i="10"/>
  <c r="K77" i="10" s="1"/>
  <c r="J42" i="10"/>
  <c r="K42" i="10" s="1"/>
  <c r="J49" i="10"/>
  <c r="K49" i="10" s="1"/>
  <c r="J92" i="10"/>
  <c r="K92" i="10" s="1"/>
  <c r="J54" i="10"/>
  <c r="K54" i="10" s="1"/>
  <c r="J39" i="10"/>
  <c r="K39" i="10" s="1"/>
  <c r="J183" i="10"/>
  <c r="K183" i="10" s="1"/>
  <c r="J162" i="10"/>
  <c r="K162" i="10" s="1"/>
  <c r="J134" i="10"/>
  <c r="K134" i="10" s="1"/>
  <c r="J140" i="10"/>
  <c r="K140" i="10" s="1"/>
  <c r="J165" i="10"/>
  <c r="K165" i="10" s="1"/>
  <c r="J158" i="10"/>
  <c r="K158" i="10" s="1"/>
  <c r="J78" i="10"/>
  <c r="K78" i="10" s="1"/>
  <c r="J177" i="10"/>
  <c r="K177" i="10" s="1"/>
  <c r="J109" i="10"/>
  <c r="K109" i="10" s="1"/>
  <c r="J157" i="10"/>
  <c r="K157" i="10" s="1"/>
  <c r="J176" i="10"/>
  <c r="K176" i="10" s="1"/>
  <c r="J105" i="10"/>
  <c r="K105" i="10" s="1"/>
  <c r="J111" i="10"/>
  <c r="K111" i="10" s="1"/>
  <c r="J174" i="10"/>
  <c r="K174" i="10" s="1"/>
  <c r="J38" i="10"/>
  <c r="K38" i="10" s="1"/>
  <c r="J173" i="10"/>
  <c r="K173" i="10" s="1"/>
  <c r="J118" i="10"/>
  <c r="K118" i="10" s="1"/>
  <c r="J76" i="10"/>
  <c r="K76" i="10" s="1"/>
  <c r="J70" i="10"/>
  <c r="K70" i="10" s="1"/>
  <c r="J75" i="10"/>
  <c r="K75" i="10" s="1"/>
  <c r="J110" i="10"/>
  <c r="K110" i="10" s="1"/>
  <c r="J83" i="10"/>
  <c r="K83" i="10" s="1"/>
  <c r="J163" i="10"/>
  <c r="K163" i="10" s="1"/>
  <c r="J61" i="10"/>
  <c r="K61" i="10" s="1"/>
  <c r="J156" i="10"/>
  <c r="K156" i="10" s="1"/>
  <c r="J93" i="10"/>
  <c r="K93" i="10" s="1"/>
  <c r="J69" i="10"/>
  <c r="K69" i="10" s="1"/>
  <c r="J121" i="10"/>
  <c r="K121" i="10" s="1"/>
  <c r="J129" i="10"/>
  <c r="K129" i="10" s="1"/>
  <c r="J35" i="10"/>
  <c r="K35" i="10" s="1"/>
  <c r="J141" i="10"/>
  <c r="K141" i="10" s="1"/>
  <c r="J137" i="10"/>
  <c r="K137" i="10" s="1"/>
  <c r="J172" i="10"/>
  <c r="K172" i="10" s="1"/>
  <c r="J160" i="10"/>
  <c r="K160" i="10" s="1"/>
  <c r="J94" i="10"/>
  <c r="K94" i="10" s="1"/>
  <c r="J116" i="10"/>
  <c r="K116" i="10" s="1"/>
  <c r="H25" i="6"/>
  <c r="H24" i="6"/>
  <c r="H23" i="6"/>
  <c r="H22" i="6"/>
  <c r="H21" i="6"/>
  <c r="H20" i="6"/>
  <c r="H19" i="6"/>
  <c r="H18" i="6"/>
  <c r="H17" i="6"/>
  <c r="K17" i="11"/>
  <c r="K22" i="11"/>
  <c r="K24" i="11"/>
  <c r="K20" i="11"/>
  <c r="K23" i="11"/>
  <c r="L23" i="11" s="1"/>
  <c r="M23" i="11" s="1"/>
  <c r="K19" i="11"/>
  <c r="K21" i="11"/>
  <c r="K25" i="11"/>
  <c r="N21" i="6"/>
  <c r="N24" i="6"/>
  <c r="N19" i="6"/>
  <c r="N18" i="6"/>
  <c r="N22" i="6"/>
  <c r="N25" i="6"/>
  <c r="N20" i="6"/>
  <c r="N17" i="6"/>
  <c r="N23" i="6"/>
  <c r="M18" i="6"/>
  <c r="M21" i="6"/>
  <c r="M17" i="6"/>
  <c r="M24" i="6"/>
  <c r="M20" i="6"/>
  <c r="M19" i="6"/>
  <c r="M23" i="6"/>
  <c r="M22" i="6"/>
  <c r="M25" i="6"/>
  <c r="L23" i="6"/>
  <c r="L17" i="6"/>
  <c r="L18" i="6"/>
  <c r="L21" i="6"/>
  <c r="L24" i="6"/>
  <c r="L19" i="6"/>
  <c r="L25" i="6"/>
  <c r="L20" i="6"/>
  <c r="L22" i="6"/>
  <c r="I20" i="6"/>
  <c r="I17" i="6"/>
  <c r="I25" i="6"/>
  <c r="I23" i="6"/>
  <c r="I22" i="6"/>
  <c r="I18" i="6"/>
  <c r="I21" i="6"/>
  <c r="I24" i="6"/>
  <c r="I19" i="6"/>
  <c r="T41" i="2"/>
  <c r="X21" i="2"/>
  <c r="X44" i="2" s="1"/>
  <c r="T45" i="2"/>
  <c r="O41" i="2"/>
  <c r="S21" i="2"/>
  <c r="S44" i="2" s="1"/>
  <c r="S39" i="2"/>
  <c r="S43" i="2"/>
  <c r="Y29" i="2"/>
  <c r="X43" i="2"/>
  <c r="X39" i="2"/>
  <c r="AD29" i="2"/>
  <c r="O45" i="2"/>
  <c r="N45" i="2"/>
  <c r="N40" i="2"/>
  <c r="N48" i="2"/>
  <c r="J57" i="20" l="1"/>
  <c r="J53" i="20"/>
  <c r="J56" i="20"/>
  <c r="J59" i="20"/>
  <c r="J55" i="20"/>
  <c r="J58" i="20"/>
  <c r="J60" i="20"/>
  <c r="J54" i="20"/>
  <c r="P27" i="6"/>
  <c r="R27" i="6"/>
  <c r="S27" i="6"/>
  <c r="L19" i="11"/>
  <c r="M19" i="11" s="1"/>
  <c r="L18" i="11"/>
  <c r="M18" i="11" s="1"/>
  <c r="L17" i="11"/>
  <c r="L25" i="11"/>
  <c r="M25" i="11" s="1"/>
  <c r="L20" i="11"/>
  <c r="M20" i="11" s="1"/>
  <c r="L24" i="11"/>
  <c r="M24" i="11" s="1"/>
  <c r="L22" i="11"/>
  <c r="M22" i="11" s="1"/>
  <c r="L21" i="11"/>
  <c r="M21" i="11" s="1"/>
  <c r="J184" i="10"/>
  <c r="K34" i="10"/>
  <c r="K184" i="10" s="1"/>
  <c r="K26" i="11"/>
  <c r="H22" i="12"/>
  <c r="H20" i="12"/>
  <c r="H21" i="12"/>
  <c r="L27" i="6"/>
  <c r="M27" i="6"/>
  <c r="H27" i="6"/>
  <c r="I27" i="6"/>
  <c r="N27" i="6"/>
  <c r="S45" i="2"/>
  <c r="S41" i="2"/>
  <c r="Y21" i="2"/>
  <c r="Y44" i="2" s="1"/>
  <c r="AD43" i="2"/>
  <c r="AD39" i="2"/>
  <c r="AH29" i="2"/>
  <c r="O48" i="2"/>
  <c r="O40" i="2"/>
  <c r="X45" i="2"/>
  <c r="X41" i="2"/>
  <c r="AD21" i="2"/>
  <c r="Y43" i="2"/>
  <c r="Y39" i="2"/>
  <c r="AC29" i="2"/>
  <c r="T40" i="2"/>
  <c r="T48" i="2"/>
  <c r="J21" i="12" l="1"/>
  <c r="J20" i="12"/>
  <c r="J22" i="12"/>
  <c r="H26" i="12"/>
  <c r="L26" i="11"/>
  <c r="AC43" i="2"/>
  <c r="AI29" i="2"/>
  <c r="AC39" i="2"/>
  <c r="AH43" i="2"/>
  <c r="AH39" i="2"/>
  <c r="AN29" i="2"/>
  <c r="Y45" i="2"/>
  <c r="AD41" i="2"/>
  <c r="AH21" i="2"/>
  <c r="AH44" i="2" s="1"/>
  <c r="AD44" i="2"/>
  <c r="AD45" i="2" s="1"/>
  <c r="X40" i="2"/>
  <c r="X48" i="2"/>
  <c r="Y41" i="2"/>
  <c r="AC21" i="2"/>
  <c r="S40" i="2"/>
  <c r="S48" i="2"/>
  <c r="M22" i="12" l="1"/>
  <c r="M20" i="12"/>
  <c r="M21" i="12"/>
  <c r="Y40" i="2"/>
  <c r="Y48" i="2"/>
  <c r="AN43" i="2"/>
  <c r="AN39" i="2"/>
  <c r="AR29" i="2"/>
  <c r="AH45" i="2"/>
  <c r="AH41" i="2"/>
  <c r="AN21" i="2"/>
  <c r="AN44" i="2" s="1"/>
  <c r="AD40" i="2"/>
  <c r="AD48" i="2"/>
  <c r="AI39" i="2"/>
  <c r="AM29" i="2"/>
  <c r="AI43" i="2"/>
  <c r="AC41" i="2"/>
  <c r="AI21" i="2"/>
  <c r="AI44" i="2" s="1"/>
  <c r="AC44" i="2"/>
  <c r="AC45" i="2" s="1"/>
  <c r="M26" i="12" l="1"/>
  <c r="AI45" i="2"/>
  <c r="AH48" i="2"/>
  <c r="AH40" i="2"/>
  <c r="AM43" i="2"/>
  <c r="AM39" i="2"/>
  <c r="AS29" i="2"/>
  <c r="AR43" i="2"/>
  <c r="AR39" i="2"/>
  <c r="AX29" i="2"/>
  <c r="AN45" i="2"/>
  <c r="AI41" i="2"/>
  <c r="AM21" i="2"/>
  <c r="AC40" i="2"/>
  <c r="AC48" i="2"/>
  <c r="AN41" i="2"/>
  <c r="AR21" i="2"/>
  <c r="AN40" i="2" l="1"/>
  <c r="AN48" i="2"/>
  <c r="AS43" i="2"/>
  <c r="AW29" i="2"/>
  <c r="AS39" i="2"/>
  <c r="AM41" i="2"/>
  <c r="AS21" i="2"/>
  <c r="AI40" i="2"/>
  <c r="AI48" i="2"/>
  <c r="AM44" i="2"/>
  <c r="AM45" i="2" s="1"/>
  <c r="AX43" i="2"/>
  <c r="AX39" i="2"/>
  <c r="BB29" i="2"/>
  <c r="AR41" i="2"/>
  <c r="AX21" i="2"/>
  <c r="AX44" i="2" s="1"/>
  <c r="AR44" i="2"/>
  <c r="AR45" i="2" s="1"/>
  <c r="BB39" i="2" l="1"/>
  <c r="BB43" i="2"/>
  <c r="BH29" i="2"/>
  <c r="AS41" i="2"/>
  <c r="AW21" i="2"/>
  <c r="AM48" i="2"/>
  <c r="AM40" i="2"/>
  <c r="AW43" i="2"/>
  <c r="AW39" i="2"/>
  <c r="BC29" i="2"/>
  <c r="AX41" i="2"/>
  <c r="BB21" i="2"/>
  <c r="AS44" i="2"/>
  <c r="AS45" i="2" s="1"/>
  <c r="AX45" i="2"/>
  <c r="AR40" i="2"/>
  <c r="AR48" i="2"/>
  <c r="AW41" i="2" l="1"/>
  <c r="BC21" i="2"/>
  <c r="BB41" i="2"/>
  <c r="BH21" i="2"/>
  <c r="AS40" i="2"/>
  <c r="AS48" i="2"/>
  <c r="BC44" i="2"/>
  <c r="BG29" i="2"/>
  <c r="BC43" i="2"/>
  <c r="BC39" i="2"/>
  <c r="AX48" i="2"/>
  <c r="AX40" i="2"/>
  <c r="BH43" i="2"/>
  <c r="BH39" i="2"/>
  <c r="BH44" i="2"/>
  <c r="BL29" i="2"/>
  <c r="BB44" i="2"/>
  <c r="BB45" i="2" s="1"/>
  <c r="AW44" i="2"/>
  <c r="AW45" i="2" s="1"/>
  <c r="BC45" i="2" l="1"/>
  <c r="BG39" i="2"/>
  <c r="BW29" i="2"/>
  <c r="BX29" i="2" s="1"/>
  <c r="BO29" i="2"/>
  <c r="BG43" i="2"/>
  <c r="BH45" i="2"/>
  <c r="BL43" i="2"/>
  <c r="BL39" i="2"/>
  <c r="BP29" i="2"/>
  <c r="BH41" i="2"/>
  <c r="BL21" i="2"/>
  <c r="BB40" i="2"/>
  <c r="BB48" i="2"/>
  <c r="BC41" i="2"/>
  <c r="BG21" i="2"/>
  <c r="AW40" i="2"/>
  <c r="AW48" i="2"/>
  <c r="BG41" i="2" l="1"/>
  <c r="BO21" i="2"/>
  <c r="BW21" i="2"/>
  <c r="BX21" i="2" s="1"/>
  <c r="BO39" i="2"/>
  <c r="BO44" i="2"/>
  <c r="BT29" i="2"/>
  <c r="C27" i="8" s="1"/>
  <c r="C28" i="8" s="1"/>
  <c r="BO43" i="2"/>
  <c r="BL45" i="2"/>
  <c r="BL41" i="2"/>
  <c r="BP21" i="2"/>
  <c r="BL44" i="2"/>
  <c r="BG44" i="2"/>
  <c r="BG45" i="2" s="1"/>
  <c r="BC48" i="2"/>
  <c r="BC40" i="2"/>
  <c r="BH40" i="2"/>
  <c r="BH48" i="2"/>
  <c r="BP43" i="2"/>
  <c r="BP39" i="2"/>
  <c r="BP44" i="2"/>
  <c r="BS29" i="2"/>
  <c r="BW39" i="2"/>
  <c r="BO45" i="2" l="1"/>
  <c r="C29" i="8"/>
  <c r="L24" i="9" s="1"/>
  <c r="M24" i="9" s="1"/>
  <c r="J106" i="8"/>
  <c r="K106" i="8" s="1"/>
  <c r="J66" i="8"/>
  <c r="K66" i="8" s="1"/>
  <c r="J144" i="8"/>
  <c r="K144" i="8" s="1"/>
  <c r="J82" i="8"/>
  <c r="K82" i="8" s="1"/>
  <c r="J136" i="8"/>
  <c r="K136" i="8" s="1"/>
  <c r="J120" i="8"/>
  <c r="K120" i="8" s="1"/>
  <c r="J45" i="8"/>
  <c r="K45" i="8" s="1"/>
  <c r="J122" i="8"/>
  <c r="K122" i="8" s="1"/>
  <c r="J114" i="8"/>
  <c r="K114" i="8" s="1"/>
  <c r="J86" i="8"/>
  <c r="K86" i="8" s="1"/>
  <c r="J49" i="8"/>
  <c r="K49" i="8" s="1"/>
  <c r="J116" i="8"/>
  <c r="K116" i="8" s="1"/>
  <c r="J124" i="8"/>
  <c r="K124" i="8" s="1"/>
  <c r="J104" i="8"/>
  <c r="K104" i="8" s="1"/>
  <c r="J128" i="8"/>
  <c r="K128" i="8" s="1"/>
  <c r="J74" i="8"/>
  <c r="K74" i="8" s="1"/>
  <c r="J152" i="8"/>
  <c r="K152" i="8" s="1"/>
  <c r="J126" i="8"/>
  <c r="K126" i="8" s="1"/>
  <c r="J63" i="8"/>
  <c r="K63" i="8" s="1"/>
  <c r="J183" i="8"/>
  <c r="K183" i="8" s="1"/>
  <c r="J83" i="8"/>
  <c r="K83" i="8" s="1"/>
  <c r="J76" i="8"/>
  <c r="K76" i="8" s="1"/>
  <c r="J160" i="8"/>
  <c r="K160" i="8" s="1"/>
  <c r="J118" i="8"/>
  <c r="K118" i="8" s="1"/>
  <c r="J37" i="8"/>
  <c r="K37" i="8" s="1"/>
  <c r="J91" i="8"/>
  <c r="K91" i="8" s="1"/>
  <c r="J36" i="8"/>
  <c r="K36" i="8" s="1"/>
  <c r="J58" i="8"/>
  <c r="K58" i="8" s="1"/>
  <c r="J93" i="8"/>
  <c r="K93" i="8" s="1"/>
  <c r="J68" i="8"/>
  <c r="K68" i="8" s="1"/>
  <c r="J105" i="8"/>
  <c r="K105" i="8" s="1"/>
  <c r="J134" i="8"/>
  <c r="K134" i="8" s="1"/>
  <c r="J179" i="8"/>
  <c r="K179" i="8" s="1"/>
  <c r="J157" i="8"/>
  <c r="K157" i="8" s="1"/>
  <c r="J130" i="8"/>
  <c r="K130" i="8" s="1"/>
  <c r="J172" i="8"/>
  <c r="K172" i="8" s="1"/>
  <c r="J138" i="8"/>
  <c r="K138" i="8" s="1"/>
  <c r="J42" i="8"/>
  <c r="K42" i="8" s="1"/>
  <c r="J139" i="8"/>
  <c r="K139" i="8" s="1"/>
  <c r="J47" i="8"/>
  <c r="K47" i="8" s="1"/>
  <c r="J154" i="8"/>
  <c r="K154" i="8" s="1"/>
  <c r="J95" i="8"/>
  <c r="K95" i="8" s="1"/>
  <c r="J80" i="8"/>
  <c r="K80" i="8" s="1"/>
  <c r="J71" i="8"/>
  <c r="K71" i="8" s="1"/>
  <c r="J109" i="8"/>
  <c r="K109" i="8" s="1"/>
  <c r="J149" i="8"/>
  <c r="K149" i="8" s="1"/>
  <c r="J115" i="8"/>
  <c r="K115" i="8" s="1"/>
  <c r="J70" i="8"/>
  <c r="K70" i="8" s="1"/>
  <c r="J129" i="8"/>
  <c r="K129" i="8" s="1"/>
  <c r="J77" i="8"/>
  <c r="K77" i="8" s="1"/>
  <c r="J137" i="8"/>
  <c r="K137" i="8" s="1"/>
  <c r="J78" i="8"/>
  <c r="K78" i="8" s="1"/>
  <c r="J145" i="8"/>
  <c r="K145" i="8" s="1"/>
  <c r="J39" i="8"/>
  <c r="K39" i="8" s="1"/>
  <c r="J146" i="8"/>
  <c r="K146" i="8" s="1"/>
  <c r="J90" i="8"/>
  <c r="K90" i="8" s="1"/>
  <c r="J161" i="8"/>
  <c r="K161" i="8" s="1"/>
  <c r="J59" i="8"/>
  <c r="K59" i="8" s="1"/>
  <c r="J60" i="8"/>
  <c r="K60" i="8" s="1"/>
  <c r="J67" i="8"/>
  <c r="K67" i="8" s="1"/>
  <c r="J125" i="8"/>
  <c r="K125" i="8" s="1"/>
  <c r="J97" i="8"/>
  <c r="K97" i="8" s="1"/>
  <c r="J75" i="8"/>
  <c r="K75" i="8" s="1"/>
  <c r="J171" i="8"/>
  <c r="K171" i="8" s="1"/>
  <c r="J133" i="8"/>
  <c r="K133" i="8" s="1"/>
  <c r="J135" i="8"/>
  <c r="K135" i="8" s="1"/>
  <c r="J148" i="8"/>
  <c r="K148" i="8" s="1"/>
  <c r="J143" i="8"/>
  <c r="K143" i="8" s="1"/>
  <c r="J181" i="8"/>
  <c r="K181" i="8" s="1"/>
  <c r="J151" i="8"/>
  <c r="K151" i="8" s="1"/>
  <c r="J89" i="8"/>
  <c r="K89" i="8" s="1"/>
  <c r="J153" i="8"/>
  <c r="K153" i="8" s="1"/>
  <c r="J43" i="8"/>
  <c r="K43" i="8" s="1"/>
  <c r="J167" i="8"/>
  <c r="K167" i="8" s="1"/>
  <c r="J119" i="8"/>
  <c r="K119" i="8" s="1"/>
  <c r="J81" i="8"/>
  <c r="K81" i="8" s="1"/>
  <c r="J156" i="8"/>
  <c r="K156" i="8" s="1"/>
  <c r="J163" i="8"/>
  <c r="K163" i="8" s="1"/>
  <c r="J69" i="8"/>
  <c r="K69" i="8" s="1"/>
  <c r="J178" i="8"/>
  <c r="K178" i="8" s="1"/>
  <c r="J101" i="8"/>
  <c r="K101" i="8" s="1"/>
  <c r="J84" i="8"/>
  <c r="K84" i="8" s="1"/>
  <c r="J117" i="8"/>
  <c r="K117" i="8" s="1"/>
  <c r="J57" i="8"/>
  <c r="K57" i="8" s="1"/>
  <c r="J140" i="8"/>
  <c r="K140" i="8" s="1"/>
  <c r="J110" i="8"/>
  <c r="K110" i="8" s="1"/>
  <c r="J35" i="8"/>
  <c r="K35" i="8" s="1"/>
  <c r="J159" i="8"/>
  <c r="K159" i="8" s="1"/>
  <c r="J102" i="8"/>
  <c r="K102" i="8" s="1"/>
  <c r="J141" i="8"/>
  <c r="K141" i="8" s="1"/>
  <c r="J155" i="8"/>
  <c r="K155" i="8" s="1"/>
  <c r="J62" i="8"/>
  <c r="K62" i="8" s="1"/>
  <c r="J170" i="8"/>
  <c r="K170" i="8" s="1"/>
  <c r="J123" i="8"/>
  <c r="K123" i="8" s="1"/>
  <c r="J127" i="8"/>
  <c r="K127" i="8" s="1"/>
  <c r="J48" i="8"/>
  <c r="K48" i="8" s="1"/>
  <c r="J46" i="8"/>
  <c r="K46" i="8" s="1"/>
  <c r="J52" i="8"/>
  <c r="K52" i="8" s="1"/>
  <c r="J99" i="8"/>
  <c r="K99" i="8" s="1"/>
  <c r="J56" i="8"/>
  <c r="K56" i="8" s="1"/>
  <c r="J41" i="8"/>
  <c r="K41" i="8" s="1"/>
  <c r="J166" i="8"/>
  <c r="K166" i="8" s="1"/>
  <c r="J168" i="8"/>
  <c r="K168" i="8" s="1"/>
  <c r="J72" i="8"/>
  <c r="K72" i="8" s="1"/>
  <c r="J34" i="8"/>
  <c r="J61" i="8"/>
  <c r="K61" i="8" s="1"/>
  <c r="J162" i="8"/>
  <c r="K162" i="8" s="1"/>
  <c r="J107" i="8"/>
  <c r="K107" i="8" s="1"/>
  <c r="J177" i="8"/>
  <c r="K177" i="8" s="1"/>
  <c r="J79" i="8"/>
  <c r="K79" i="8" s="1"/>
  <c r="J182" i="8"/>
  <c r="K182" i="8" s="1"/>
  <c r="J96" i="8"/>
  <c r="K96" i="8" s="1"/>
  <c r="J98" i="8"/>
  <c r="K98" i="8" s="1"/>
  <c r="J111" i="8"/>
  <c r="K111" i="8" s="1"/>
  <c r="J112" i="8"/>
  <c r="K112" i="8" s="1"/>
  <c r="J132" i="8"/>
  <c r="K132" i="8" s="1"/>
  <c r="J176" i="8"/>
  <c r="K176" i="8" s="1"/>
  <c r="J64" i="8"/>
  <c r="K64" i="8" s="1"/>
  <c r="J53" i="8"/>
  <c r="K53" i="8" s="1"/>
  <c r="J180" i="8"/>
  <c r="K180" i="8" s="1"/>
  <c r="J92" i="8"/>
  <c r="K92" i="8" s="1"/>
  <c r="J169" i="8"/>
  <c r="K169" i="8" s="1"/>
  <c r="J55" i="8"/>
  <c r="K55" i="8" s="1"/>
  <c r="J174" i="8"/>
  <c r="K174" i="8" s="1"/>
  <c r="J44" i="8"/>
  <c r="K44" i="8" s="1"/>
  <c r="J87" i="8"/>
  <c r="K87" i="8" s="1"/>
  <c r="J121" i="8"/>
  <c r="K121" i="8" s="1"/>
  <c r="J108" i="8"/>
  <c r="K108" i="8" s="1"/>
  <c r="J150" i="8"/>
  <c r="K150" i="8" s="1"/>
  <c r="J54" i="8"/>
  <c r="K54" i="8" s="1"/>
  <c r="J173" i="8"/>
  <c r="K173" i="8" s="1"/>
  <c r="J88" i="8"/>
  <c r="K88" i="8" s="1"/>
  <c r="J158" i="8"/>
  <c r="K158" i="8" s="1"/>
  <c r="J103" i="8"/>
  <c r="K103" i="8" s="1"/>
  <c r="J73" i="8"/>
  <c r="K73" i="8" s="1"/>
  <c r="J51" i="8"/>
  <c r="K51" i="8" s="1"/>
  <c r="J175" i="8"/>
  <c r="K175" i="8" s="1"/>
  <c r="J40" i="8"/>
  <c r="K40" i="8" s="1"/>
  <c r="J100" i="8"/>
  <c r="K100" i="8" s="1"/>
  <c r="J94" i="8"/>
  <c r="K94" i="8" s="1"/>
  <c r="J164" i="8"/>
  <c r="K164" i="8" s="1"/>
  <c r="J142" i="8"/>
  <c r="K142" i="8" s="1"/>
  <c r="J50" i="8"/>
  <c r="K50" i="8" s="1"/>
  <c r="J165" i="8"/>
  <c r="K165" i="8" s="1"/>
  <c r="J38" i="8"/>
  <c r="K38" i="8" s="1"/>
  <c r="J131" i="8"/>
  <c r="K131" i="8" s="1"/>
  <c r="J85" i="8"/>
  <c r="K85" i="8" s="1"/>
  <c r="J65" i="8"/>
  <c r="K65" i="8" s="1"/>
  <c r="J113" i="8"/>
  <c r="K113" i="8" s="1"/>
  <c r="J147" i="8"/>
  <c r="K147" i="8" s="1"/>
  <c r="BL40" i="2"/>
  <c r="BL48" i="2"/>
  <c r="BG40" i="2"/>
  <c r="BG48" i="2"/>
  <c r="BW41" i="2"/>
  <c r="BW48" i="2" s="1"/>
  <c r="BT39" i="2"/>
  <c r="BS43" i="2"/>
  <c r="BS39" i="2"/>
  <c r="BP45" i="2"/>
  <c r="BP41" i="2"/>
  <c r="BS21" i="2"/>
  <c r="BS41" i="2" s="1"/>
  <c r="BO41" i="2"/>
  <c r="BT21" i="2"/>
  <c r="L23" i="9" l="1"/>
  <c r="L22" i="9"/>
  <c r="M22" i="9" s="1"/>
  <c r="L21" i="9"/>
  <c r="M21" i="9" s="1"/>
  <c r="L20" i="9"/>
  <c r="M20" i="9" s="1"/>
  <c r="L19" i="9"/>
  <c r="M19" i="9" s="1"/>
  <c r="L18" i="9"/>
  <c r="M18" i="9" s="1"/>
  <c r="L25" i="9"/>
  <c r="M25" i="9" s="1"/>
  <c r="L17" i="9"/>
  <c r="M17" i="9" s="1"/>
  <c r="G21" i="6"/>
  <c r="G21" i="12" s="1"/>
  <c r="I21" i="12" s="1"/>
  <c r="G20" i="6"/>
  <c r="G20" i="12" s="1"/>
  <c r="I20" i="12" s="1"/>
  <c r="G18" i="6"/>
  <c r="G18" i="12" s="1"/>
  <c r="I18" i="12" s="1"/>
  <c r="G23" i="6"/>
  <c r="G23" i="12" s="1"/>
  <c r="I23" i="12" s="1"/>
  <c r="G22" i="6"/>
  <c r="G22" i="12" s="1"/>
  <c r="I22" i="12" s="1"/>
  <c r="G24" i="6"/>
  <c r="G24" i="12" s="1"/>
  <c r="I24" i="12" s="1"/>
  <c r="G17" i="6"/>
  <c r="G17" i="12" s="1"/>
  <c r="G25" i="6"/>
  <c r="G25" i="12" s="1"/>
  <c r="I25" i="12" s="1"/>
  <c r="G19" i="6"/>
  <c r="G19" i="12" s="1"/>
  <c r="I19" i="12" s="1"/>
  <c r="K34" i="8"/>
  <c r="J184" i="8"/>
  <c r="BT40" i="2"/>
  <c r="BT41" i="2" s="1"/>
  <c r="BS44" i="2"/>
  <c r="BS45" i="2" s="1"/>
  <c r="BO40" i="2"/>
  <c r="BO48" i="2"/>
  <c r="BS48" i="2"/>
  <c r="BS40" i="2"/>
  <c r="BP40" i="2"/>
  <c r="BP48" i="2"/>
  <c r="BW40" i="2"/>
  <c r="L25" i="12" l="1"/>
  <c r="I17" i="12"/>
  <c r="G26" i="12"/>
  <c r="L24" i="12"/>
  <c r="L22" i="12"/>
  <c r="L23" i="12"/>
  <c r="L18" i="12"/>
  <c r="L20" i="12"/>
  <c r="L19" i="12"/>
  <c r="L21" i="12"/>
  <c r="L26" i="9"/>
  <c r="G27" i="6"/>
  <c r="BT48" i="2"/>
  <c r="C29" i="5" s="1"/>
  <c r="C30" i="5"/>
  <c r="C31" i="5" s="1"/>
  <c r="L17" i="12" l="1"/>
  <c r="L26" i="12" s="1"/>
  <c r="N26" i="12" s="1"/>
</calcChain>
</file>

<file path=xl/sharedStrings.xml><?xml version="1.0" encoding="utf-8"?>
<sst xmlns="http://schemas.openxmlformats.org/spreadsheetml/2006/main" count="2734" uniqueCount="835">
  <si>
    <t>Instructions for Tabs 1, 3 to 7</t>
  </si>
  <si>
    <t>Summary of Changes from the Prior Year</t>
  </si>
  <si>
    <t>In the tab 3 Group 1 continuity schedule, the rows for the totals are revised to show total of Group 1 accounts and total claim amount only.</t>
  </si>
  <si>
    <t>Detailed Instructions for Each Tab</t>
  </si>
  <si>
    <t>Tab</t>
  </si>
  <si>
    <t>Tab Details</t>
  </si>
  <si>
    <t xml:space="preserve">Step </t>
  </si>
  <si>
    <t>Details</t>
  </si>
  <si>
    <t>1 - Information Sheet</t>
  </si>
  <si>
    <t xml:space="preserve">This tab shows some information pertaining to the utility and the application. </t>
  </si>
  <si>
    <t>Complete the information sheet.</t>
  </si>
  <si>
    <r>
      <rPr>
        <sz val="11"/>
        <color theme="1"/>
        <rFont val="Calibri"/>
        <family val="2"/>
        <scheme val="minor"/>
      </rPr>
      <t xml:space="preserve">a) </t>
    </r>
    <r>
      <rPr>
        <u/>
        <sz val="11"/>
        <color theme="1"/>
        <rFont val="Calibri"/>
        <family val="2"/>
        <scheme val="minor"/>
      </rPr>
      <t>Questions 2 to 4</t>
    </r>
  </si>
  <si>
    <t>Responses to questions 2 to 4 will open the DVA continuity schedule in tab 3 to the appropriate year that DVA balances should first be inputted.</t>
  </si>
  <si>
    <t>The continuity schedule will open starting from the year balances were last approved for disposition, unless the last approved dipsosition was on an interim basis and there are changes to those balances. If that is the case, the continuity schedule will open from the year of last approved disposition on a final basis. A distributor must also provide an explanation for the change in the previously approved balance.</t>
  </si>
  <si>
    <r>
      <t xml:space="preserve">b) </t>
    </r>
    <r>
      <rPr>
        <u/>
        <sz val="11"/>
        <color theme="1"/>
        <rFont val="Calibri"/>
        <family val="2"/>
        <scheme val="minor"/>
      </rPr>
      <t>Questions 5 and 6</t>
    </r>
  </si>
  <si>
    <t>If the response to question 5 (GA) or 6 (CBR Class B) is yes, tab 6 relating to Class A customers' consumption will be generated.</t>
  </si>
  <si>
    <t>If the response to question 6 is yes, then  tab 6.2  will also be generated. This tab will allocate and dispose the balance in Account 1580, sub-account CBR Class B  through a separate rate rider using information inputted in tab 6, unless a rate rider is not produced.</t>
  </si>
  <si>
    <t>If the response to question 6 is no, then the balance in the Account 1580, sub-account CBR Class B will be allocated and disposed with Account 1580 WMS, as part of the general DVA rate rider</t>
  </si>
  <si>
    <t>3 - Continuity Schedule</t>
  </si>
  <si>
    <t>This tab is the continuity schedule that shows  all the accounts and the accumulation of the balances a utility has.</t>
  </si>
  <si>
    <t>Complete the DVA continuity schedule.</t>
  </si>
  <si>
    <r>
      <t xml:space="preserve">a) </t>
    </r>
    <r>
      <rPr>
        <u/>
        <sz val="11"/>
        <color theme="1"/>
        <rFont val="Calibri"/>
        <family val="2"/>
        <scheme val="minor"/>
      </rPr>
      <t>For all Group 1 accounts, except Account 1595:</t>
    </r>
    <r>
      <rPr>
        <sz val="11"/>
        <color theme="1"/>
        <rFont val="Calibri"/>
        <family val="2"/>
        <scheme val="minor"/>
      </rPr>
      <t xml:space="preserve">
The continuity schedule will open from the year the GL balance was last disposed.  Start inputting the approved ending balances in the Adjustments column of that year.
</t>
    </r>
    <r>
      <rPr>
        <i/>
        <sz val="11"/>
        <color theme="1"/>
        <rFont val="Calibri"/>
        <family val="2"/>
        <scheme val="minor"/>
      </rPr>
      <t>For example, if in the 2022 rate application, DVA balances as at December 13, 2020 were approved for disposition, the continuity schedule will commence from 2020.  Start by inputting the approved closing 2020 balances in the Adjustments column under 2020.</t>
    </r>
  </si>
  <si>
    <r>
      <t>b)</t>
    </r>
    <r>
      <rPr>
        <u/>
        <sz val="11"/>
        <color theme="1"/>
        <rFont val="Calibri"/>
        <family val="2"/>
        <scheme val="minor"/>
      </rPr>
      <t xml:space="preserve"> For all Account 1595 sub-accounts: </t>
    </r>
    <r>
      <rPr>
        <sz val="11"/>
        <color theme="1"/>
        <rFont val="Calibri"/>
        <family val="2"/>
        <scheme val="minor"/>
      </rPr>
      <t xml:space="preserve">
Complete the DVA continuity schedule for each Account 1595 vintage year that has a GL balance as at December 31, 2021, regardless of whether the account is being requested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1"/>
        <color theme="1"/>
        <rFont val="Calibri"/>
        <family val="2"/>
        <scheme val="minor"/>
      </rPr>
      <t>For example, Account 1595 (2017) would accumulate a balance starting in 2017, when the relevant balances approved for disposition were first transferred into Account 1595 (2017). Input the amount approved for disposition in the OEB Approved Disposition column.
Note that the DVA continuity schedule can currently start from 2016. If a utility has residual balance in an Account 1595 with a vintage year prior to 2016, include residual balances for years up to 2016 in the row for Account 1595 (2016 and pre-2016) and provide a separate schedule with amounts broken down by vintage year.</t>
    </r>
  </si>
  <si>
    <t>Review any balance variance between the DVA continuity schedule and the RRR in column BW.  Provide an explanation, if necessary.</t>
  </si>
  <si>
    <t>4 - Billing Determinant</t>
  </si>
  <si>
    <t>This tab shows the billing determinants that will be used to allocate account balances and calculate rate riders.</t>
  </si>
  <si>
    <t>Confirm the accuracy of the RRR data used to populate the tab.</t>
  </si>
  <si>
    <t>Review the disposition threshold calculation. Select whether disposition is being requested or not in the drop down box.</t>
  </si>
  <si>
    <t>6 - Class A Data Consumption</t>
  </si>
  <si>
    <t>This tab is to be completed if there were any Class A customers at any point during the period the GA balance or CBR Class B accumulated. The data on this tab is used for the purposes of determining the GA rate rider, CBR Class B rate rider (if applicable), as well as customer specific GA and CBR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</si>
  <si>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</si>
  <si>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</si>
  <si>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</si>
  <si>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This data will also be used in the calculation of billing determinants for GA and CBR Class B balances, as applicable.
Note that each transition customer identified in tab 6, table 3a will be assigned a customer number and the number will correspond to the same transition customer populated in tabs 6.1a and 6.2a.  
Also note that the transition customers identified for the GA may be different than those for CBR Class B. This would depend on the period in which the GA and CBR Class B balances accumulated. </t>
  </si>
  <si>
    <t>Under #3b, enter the number of rate classes in which there were full year Class A customers during the period the Account 1589 GA balance  or Account 1580 CBR Class B balance accumulated. A table will be generated based on the number of rate classes. 
Complete the table accordingly for each rate class identified (i.e. total Class A consumption in the rate class identified for each year). This data will be used in the calculation of billing determinants for GA and CBR Class B, as applicable.</t>
  </si>
  <si>
    <t>6.1a - GA Allocation</t>
  </si>
  <si>
    <t xml:space="preserve">This tab allocates the GA balance to each transition customer for the period in which these customers were Class B customers and contributed to the GA balance (i.e. former Class B customers but are now Class A customers and former Class A customers who are now Class B customers). </t>
  </si>
  <si>
    <t>This tab is generated when the utility indicates that they had transition customers in tab 6, #2a during the period the Account 1589 GA balance accumulated.</t>
  </si>
  <si>
    <r>
      <t>In row 20, enter the Non-RPP consumption</t>
    </r>
    <r>
      <rPr>
        <sz val="11"/>
        <rFont val="Calibri"/>
        <family val="2"/>
        <scheme val="minor"/>
      </rPr>
      <t xml:space="preserve"> less </t>
    </r>
    <r>
      <rPr>
        <sz val="11"/>
        <color theme="1"/>
        <rFont val="Calibri"/>
        <family val="2"/>
        <scheme val="minor"/>
      </rPr>
      <t>WMP consumption.</t>
    </r>
  </si>
  <si>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6.1.</t>
  </si>
  <si>
    <t>6.1 - GA</t>
  </si>
  <si>
    <t>This tab calculates the GA rate rider to be applied to all non-RPP Class B customers (except for the transition customers allocated a customer specific balance in tab 6.1a).</t>
  </si>
  <si>
    <t>Enter the proposed rate rider recovery period if different than the default 12 month period. The rest of the information in the tab is auto-populated and the GA rate riders are calculated accordingly based on whether there were any transition customers during the period that the GA balance accumulated.</t>
  </si>
  <si>
    <t>6.2a - CBR_B Allocation</t>
  </si>
  <si>
    <t xml:space="preserve">This tab allocates the CBR Class B balance to each transition customer for the period in which these customers were Class B customers and contributed to the CBR Class B balance (i.e. former Class B customers but are now Class A customers and former Class A customers who are now Class B). </t>
  </si>
  <si>
    <t>This tab is generated when the utility indicates that they had transition customers in tab 6, #2b during the period where the CBR Class B balance accumulated.</t>
  </si>
  <si>
    <t>In row 19, enter the total Class B consumption less WMP consumption.</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</si>
  <si>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t>
  </si>
  <si>
    <t xml:space="preserve">6.2 - CBR </t>
  </si>
  <si>
    <t>This tab calculates the CBR Class B rate rider if there were Class A customers  at any point during the period that the CBR Class B balance accumulated.</t>
  </si>
  <si>
    <t>This tab is generated when the response to question 6 in tab 1 is "yes", indicating that they had Class A customers during the period that Account 1580, sub-account CBR Class B balance accumulated.</t>
  </si>
  <si>
    <t>No input is required in this tab. The information in the tab is auto-populated and the CBR Class B rate riders are calculated accordingly. 
If a rate rider is not produced, the entire Account 1580 CBR Class B balance, including the amount allocated to transition customers will be transferred to Account 1580 WMS, to be disposed through the general Group 1 DVA rate rider.</t>
  </si>
  <si>
    <t>5 - Allocating Def-Var Balances</t>
  </si>
  <si>
    <t>This tab allocates the Group 1 balances, except GA and CBR Class B (if Class A customers exist).</t>
  </si>
  <si>
    <t>Review the allocated balances to ensure the allocation is appropriate. Note that the final allocation for Account 1580, sub-account CBR Class B is calculated after the completion of tabs 6 to 6.2a.</t>
  </si>
  <si>
    <t>7 - Calculation of Def-Var RR</t>
  </si>
  <si>
    <t>This tab calculates the Group 1 rate riders, except for GA and CBR Class B (if Class A customers exist)</t>
  </si>
  <si>
    <t>Enter the proposed rate rider recovery period if different than the default 12 month period. The rest of the information in the tab is auto-populated and the rate riders are calculated accordingly .</t>
  </si>
  <si>
    <t>Please complete the following continuity schedule for the following Deferral/Variance Accounts.  Enter information into green cells only. Please see instructions tab for detailed instructions on how to complete tabs 3 to 7. Column BV has been prepopulated from the latest 2.1.7 RRR filing.
Please refer to the footnotes for further instructions.</t>
  </si>
  <si>
    <t>Projected Interest on Dec-31-2021 Balances</t>
  </si>
  <si>
    <r>
      <t>2.1.7 RRR</t>
    </r>
    <r>
      <rPr>
        <vertAlign val="superscript"/>
        <sz val="22"/>
        <rFont val="Book Antiqua"/>
        <family val="1"/>
      </rPr>
      <t>5</t>
    </r>
  </si>
  <si>
    <t>Account Descriptions</t>
  </si>
  <si>
    <t>Account Number</t>
  </si>
  <si>
    <t>Opening Principal Amounts as of Jan 1, 2016</t>
  </si>
  <si>
    <t>Transactions Debit / (Credit) during 2016</t>
  </si>
  <si>
    <t>OEB-Approved Disposition during 2016</t>
  </si>
  <si>
    <r>
      <t>Principal Adjustments</t>
    </r>
    <r>
      <rPr>
        <b/>
        <vertAlign val="superscript"/>
        <sz val="10"/>
        <rFont val="Book Antiqua"/>
        <family val="1"/>
      </rPr>
      <t>1</t>
    </r>
    <r>
      <rPr>
        <b/>
        <sz val="10"/>
        <rFont val="Book Antiqua"/>
        <family val="1"/>
      </rPr>
      <t xml:space="preserve"> during 2016</t>
    </r>
  </si>
  <si>
    <t>Closing Principal Balance as of Dec 31, 2016</t>
  </si>
  <si>
    <t>Opening Interest Amounts as of Jan 1, 2016</t>
  </si>
  <si>
    <t>Interest Jan 1 to Dec 31, 2016</t>
  </si>
  <si>
    <r>
      <t>Interest Adjustments</t>
    </r>
    <r>
      <rPr>
        <b/>
        <vertAlign val="superscript"/>
        <sz val="10"/>
        <rFont val="Book Antiqua"/>
        <family val="1"/>
      </rPr>
      <t>1</t>
    </r>
    <r>
      <rPr>
        <b/>
        <sz val="10"/>
        <rFont val="Book Antiqua"/>
        <family val="1"/>
      </rPr>
      <t xml:space="preserve"> during 2016</t>
    </r>
  </si>
  <si>
    <t>Closing Interest Amounts as of Dec 31, 2016</t>
  </si>
  <si>
    <t>Opening Principal Amounts as of Jan 1, 2017</t>
  </si>
  <si>
    <t>Transactions Debit / (Credit) during 2017</t>
  </si>
  <si>
    <t>OEB-Approved Disposition during 2017</t>
  </si>
  <si>
    <r>
      <t>Principal Adjustments</t>
    </r>
    <r>
      <rPr>
        <b/>
        <vertAlign val="superscript"/>
        <sz val="10"/>
        <rFont val="Book Antiqua"/>
        <family val="1"/>
      </rPr>
      <t>1</t>
    </r>
    <r>
      <rPr>
        <b/>
        <sz val="10"/>
        <rFont val="Book Antiqua"/>
        <family val="1"/>
      </rPr>
      <t xml:space="preserve"> during 2017</t>
    </r>
  </si>
  <si>
    <t>Closing Principal Balance as of Dec 31, 2017</t>
  </si>
  <si>
    <t>Opening Interest Amounts as of Jan 1, 2017</t>
  </si>
  <si>
    <t>Interest Jan 1 to Dec 31, 2017</t>
  </si>
  <si>
    <r>
      <t>Interest Adjustments</t>
    </r>
    <r>
      <rPr>
        <b/>
        <vertAlign val="superscript"/>
        <sz val="10"/>
        <rFont val="Book Antiqua"/>
        <family val="1"/>
      </rPr>
      <t>1</t>
    </r>
    <r>
      <rPr>
        <b/>
        <sz val="10"/>
        <rFont val="Book Antiqua"/>
        <family val="1"/>
      </rPr>
      <t xml:space="preserve"> during 2017</t>
    </r>
  </si>
  <si>
    <t>Closing Interest Amounts as of Dec 31, 2017</t>
  </si>
  <si>
    <t>Opening Principal Amounts as of Jan 1, 2018</t>
  </si>
  <si>
    <t>Transactions Debit / (Credit) during 2018</t>
  </si>
  <si>
    <t>OEB-Approved Disposition during 2018</t>
  </si>
  <si>
    <r>
      <t>Principal Adjustments</t>
    </r>
    <r>
      <rPr>
        <b/>
        <vertAlign val="superscript"/>
        <sz val="10"/>
        <rFont val="Book Antiqua"/>
        <family val="1"/>
      </rPr>
      <t>1</t>
    </r>
    <r>
      <rPr>
        <b/>
        <sz val="10"/>
        <rFont val="Book Antiqua"/>
        <family val="1"/>
      </rPr>
      <t xml:space="preserve"> during 2018</t>
    </r>
  </si>
  <si>
    <t>Closing Principal Balance as of Dec 31, 2018</t>
  </si>
  <si>
    <t>Opening Interest Amounts as of Jan 1, 2018</t>
  </si>
  <si>
    <t>Interest Jan 1 to Dec 31, 2018</t>
  </si>
  <si>
    <r>
      <t>Interest Adjustments</t>
    </r>
    <r>
      <rPr>
        <b/>
        <vertAlign val="superscript"/>
        <sz val="10"/>
        <rFont val="Book Antiqua"/>
        <family val="1"/>
      </rPr>
      <t>1</t>
    </r>
    <r>
      <rPr>
        <b/>
        <sz val="10"/>
        <rFont val="Book Antiqua"/>
        <family val="1"/>
      </rPr>
      <t xml:space="preserve"> during 2018</t>
    </r>
  </si>
  <si>
    <t>Closing Interest Amounts as of Dec 31, 2018</t>
  </si>
  <si>
    <t>Opening Principal Amounts as of Jan 1, 2019</t>
  </si>
  <si>
    <t>Transactions Debit / (Credit) during 2019</t>
  </si>
  <si>
    <t>OEB-Approved Disposition during 2019</t>
  </si>
  <si>
    <r>
      <t>Principal Adjustments</t>
    </r>
    <r>
      <rPr>
        <b/>
        <vertAlign val="superscript"/>
        <sz val="10"/>
        <rFont val="Book Antiqua"/>
        <family val="1"/>
      </rPr>
      <t>1</t>
    </r>
    <r>
      <rPr>
        <b/>
        <sz val="10"/>
        <rFont val="Book Antiqua"/>
        <family val="1"/>
      </rPr>
      <t xml:space="preserve"> during 2019</t>
    </r>
  </si>
  <si>
    <t>Closing Principal Balance as of Dec 31, 2019</t>
  </si>
  <si>
    <t>Opening Interest Amounts as of Jan 1, 2019</t>
  </si>
  <si>
    <t>Interest Jan 1 to Dec 31, 2019</t>
  </si>
  <si>
    <r>
      <t>Interest Adjustments</t>
    </r>
    <r>
      <rPr>
        <b/>
        <vertAlign val="superscript"/>
        <sz val="10"/>
        <rFont val="Book Antiqua"/>
        <family val="1"/>
      </rPr>
      <t>1</t>
    </r>
    <r>
      <rPr>
        <b/>
        <sz val="10"/>
        <rFont val="Book Antiqua"/>
        <family val="1"/>
      </rPr>
      <t xml:space="preserve"> during 2019</t>
    </r>
  </si>
  <si>
    <t>Closing Interest Amounts as of Dec 31, 2019</t>
  </si>
  <si>
    <t>Opening Principal Amounts as of Jan 1, 2020</t>
  </si>
  <si>
    <t>Transactions Debit / (Credit) during 2020</t>
  </si>
  <si>
    <t>OEB-Approved Disposition during 2020</t>
  </si>
  <si>
    <r>
      <t>Principal Adjustments</t>
    </r>
    <r>
      <rPr>
        <b/>
        <vertAlign val="superscript"/>
        <sz val="10"/>
        <rFont val="Book Antiqua"/>
        <family val="1"/>
      </rPr>
      <t>1</t>
    </r>
    <r>
      <rPr>
        <b/>
        <sz val="10"/>
        <rFont val="Book Antiqua"/>
        <family val="1"/>
      </rPr>
      <t xml:space="preserve"> during 2020</t>
    </r>
  </si>
  <si>
    <t>Closing Principal Balance as of Dec 31, 2020</t>
  </si>
  <si>
    <t>Opening Interest Amounts as of Jan 1, 2020</t>
  </si>
  <si>
    <t>Interest Jan 1 to Dec 31, 2020</t>
  </si>
  <si>
    <r>
      <t>Interest Adjustments</t>
    </r>
    <r>
      <rPr>
        <b/>
        <vertAlign val="superscript"/>
        <sz val="10"/>
        <rFont val="Book Antiqua"/>
        <family val="1"/>
      </rPr>
      <t>1</t>
    </r>
    <r>
      <rPr>
        <b/>
        <sz val="10"/>
        <rFont val="Book Antiqua"/>
        <family val="1"/>
      </rPr>
      <t xml:space="preserve"> during 2020</t>
    </r>
  </si>
  <si>
    <t>Closing Interest Amounts as of Dec 31, 2020</t>
  </si>
  <si>
    <t>Opening Principal Amounts as of Jan 1, 2021</t>
  </si>
  <si>
    <t>Transactions Debit / (Credit) during 2021</t>
  </si>
  <si>
    <t>OEB-Approved Disposition during 2021</t>
  </si>
  <si>
    <r>
      <t>Principal Adjustments</t>
    </r>
    <r>
      <rPr>
        <b/>
        <vertAlign val="superscript"/>
        <sz val="10"/>
        <rFont val="Book Antiqua"/>
        <family val="1"/>
      </rPr>
      <t>1</t>
    </r>
    <r>
      <rPr>
        <b/>
        <sz val="10"/>
        <rFont val="Book Antiqua"/>
        <family val="1"/>
      </rPr>
      <t xml:space="preserve"> during 2021</t>
    </r>
  </si>
  <si>
    <t>Closing Principal Balance as of Dec 31, 2021</t>
  </si>
  <si>
    <t>Opening Interest Amounts as of Jan 1, 2021</t>
  </si>
  <si>
    <t>Interest Jan 1 to Dec 31, 2021</t>
  </si>
  <si>
    <r>
      <t>Interest Adjustments</t>
    </r>
    <r>
      <rPr>
        <b/>
        <vertAlign val="superscript"/>
        <sz val="10"/>
        <rFont val="Book Antiqua"/>
        <family val="1"/>
      </rPr>
      <t>1</t>
    </r>
    <r>
      <rPr>
        <b/>
        <sz val="10"/>
        <rFont val="Book Antiqua"/>
        <family val="1"/>
      </rPr>
      <t xml:space="preserve"> during 2021</t>
    </r>
  </si>
  <si>
    <t>Closing Interest Amounts as of Dec 31, 2021</t>
  </si>
  <si>
    <t>Principal Disposition during 2022 - instructed by OEB</t>
  </si>
  <si>
    <t>Interest Disposition during 2022 - instructed by OEB</t>
  </si>
  <si>
    <t>Closing Principal Balances as of Dec 31, 2020 Adjusted for Disposition during 2022</t>
  </si>
  <si>
    <t>Closing Interest Balances as of Dec 31, 2020 Adjusted for Disposition during 2022</t>
  </si>
  <si>
    <r>
      <t xml:space="preserve">Projected Interest from Jan 1, 2022 to Dec 31, 2022 on Dec 31, 2021 balance adjusted for disposition during 2022 </t>
    </r>
    <r>
      <rPr>
        <b/>
        <vertAlign val="superscript"/>
        <sz val="10"/>
        <rFont val="Book Antiqua"/>
        <family val="1"/>
      </rPr>
      <t>2</t>
    </r>
  </si>
  <si>
    <r>
      <t xml:space="preserve">Projected Interest from Jan 1, 2023 to Apr 30, 2023 on Dec 31, 2021 balance adjusted for disposition during 2022 </t>
    </r>
    <r>
      <rPr>
        <b/>
        <vertAlign val="superscript"/>
        <sz val="11"/>
        <rFont val="Book Antiqua"/>
        <family val="1"/>
      </rPr>
      <t>2</t>
    </r>
  </si>
  <si>
    <t>Total Interest</t>
  </si>
  <si>
    <t>Total Claim</t>
  </si>
  <si>
    <t>Account Disposition: Yes/No?</t>
  </si>
  <si>
    <t>As of Dec 31, 2021</t>
  </si>
  <si>
    <t>Variance                           RRR vs. 2021 Balance                        (Principal + Interest)</t>
  </si>
  <si>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</si>
  <si>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</si>
  <si>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</si>
  <si>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</si>
  <si>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</si>
  <si>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</si>
  <si>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</si>
  <si>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</si>
  <si>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</si>
  <si>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</si>
  <si>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t>Yes</t>
  </si>
  <si>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</si>
  <si>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</si>
  <si>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(2016 and pre-2016)</t>
    </r>
    <r>
      <rPr>
        <vertAlign val="superscript"/>
        <sz val="11"/>
        <rFont val="Arial"/>
        <family val="2"/>
      </rPr>
      <t>3</t>
    </r>
  </si>
  <si>
    <t>No</t>
  </si>
  <si>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</si>
  <si>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</si>
  <si>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Disposition and Recovery/Refund of Regulatory Balances (2019)</t>
    </r>
    <r>
      <rPr>
        <vertAlign val="superscript"/>
        <sz val="11"/>
        <rFont val="Arial"/>
        <family val="2"/>
      </rPr>
      <t>3</t>
    </r>
  </si>
  <si>
    <r>
      <t>Disposition and Recovery/Refund of Regulatory Balances (2020)</t>
    </r>
    <r>
      <rPr>
        <vertAlign val="superscript"/>
        <sz val="11"/>
        <rFont val="Arial"/>
        <family val="2"/>
      </rPr>
      <t>3</t>
    </r>
  </si>
  <si>
    <r>
      <t>Disposition and Recovery/Refund of Regulatory Balances (2021)</t>
    </r>
    <r>
      <rPr>
        <vertAlign val="superscript"/>
        <sz val="11"/>
        <rFont val="Arial"/>
        <family val="2"/>
      </rPr>
      <t>3</t>
    </r>
  </si>
  <si>
    <r>
      <t>Disposition and Recovery/Refund of Regulatory Balances (2022)</t>
    </r>
    <r>
      <rPr>
        <vertAlign val="superscript"/>
        <sz val="11"/>
        <rFont val="Arial"/>
        <family val="2"/>
      </rPr>
      <t xml:space="preserve">3
</t>
    </r>
    <r>
      <rPr>
        <i/>
        <sz val="11"/>
        <color rgb="FFFF0000"/>
        <rFont val="Arial"/>
        <family val="2"/>
      </rPr>
      <t>Not to be disposed of until two years after rate rider has expired and that balance has been audited. Refer to the Filing Requirements for disposition eligibility.</t>
    </r>
  </si>
  <si>
    <t>RSVA - Global Adjustment requested for disposition</t>
  </si>
  <si>
    <t>Total Group 1 Balance excluding Account 1589 - Global Adjustment requested for disposition</t>
  </si>
  <si>
    <t>Total Group 1 Balance requested for disposition</t>
  </si>
  <si>
    <t>RSVA - Global Adjustment</t>
  </si>
  <si>
    <t>Total Group 1 Balance excluding Account 1589 - Global Adjustment</t>
  </si>
  <si>
    <t>Total Group 1 Balance</t>
  </si>
  <si>
    <t>LRAM Variance Account (only input amounts if applying for disposition of this account)</t>
  </si>
  <si>
    <t>Total Group 1 Balance including Account 1568 - LRAMVA requested for disposition</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</si>
  <si>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</si>
  <si>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</si>
  <si>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1) If the LDC's rate year begins on January 1, 2023, the projected interest is recorded from January 1, 2022 to December 31, 2022 on the December 31, 2021 balances adjusted to remove balances approved for disposition in the 2022 rate decision. 
2) If the LDC's rate year begins on May 1, 2023, the projected interest is recorded from January 1, 2022 to April 30, 2023 on the December 31, 2021 balances adjusted to remove balances approved for disposition in the 2022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</si>
  <si>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 1595 (2020), (2021), (2022) will not be eligible for disposition in the 2023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</si>
  <si>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</si>
  <si>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</si>
  <si>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a</t>
  </si>
  <si>
    <t>Version</t>
  </si>
  <si>
    <t xml:space="preserve">Utility Name   </t>
  </si>
  <si>
    <t>Toronto Hydro-Electric System Limited</t>
  </si>
  <si>
    <t>Service Territory</t>
  </si>
  <si>
    <t>Assigned EB Number</t>
  </si>
  <si>
    <t>EB-2022-0065</t>
  </si>
  <si>
    <t>Name of Contact and Title</t>
  </si>
  <si>
    <t xml:space="preserve">Phone Number   </t>
  </si>
  <si>
    <t xml:space="preserve">Email Address   </t>
  </si>
  <si>
    <t xml:space="preserve">We are applying for rates effective   </t>
  </si>
  <si>
    <t>Rate-Setting Method</t>
  </si>
  <si>
    <t>Price Cap IR</t>
  </si>
  <si>
    <t>1. Select the last Cost of Service rebasing year.</t>
  </si>
  <si>
    <t xml:space="preserve">To determine the first year the continuity schedules in tab 3 will be generated for input, answer the following questions:
For all the the responses below, when selecting a year, select the year relating to the account balance. For example, if the 2020 balances that were reviewed in the 2022 rate application were to be selected, select 2020.
</t>
  </si>
  <si>
    <t>2. For Accounts 1588 and 1589, please indicate the year of the account balances that the accounts were last disposed on a final basis for information purposes.</t>
  </si>
  <si>
    <t xml:space="preserve">
Determine whether scenario a or b below applies, then select the appropriate year. 
a) If the account balances were last approved on a final basis, select the year of the year-end balances that were last approved for disposition on a final basis. </t>
  </si>
  <si>
    <t xml:space="preserve">b) If the account balances were last approved on an interim basis, and </t>
  </si>
  <si>
    <t>i) there are no changes to the previously approved interim balances, select the year of the year-end balances that were last approved for diposition on an interim basis.
ii) there are changes to the previously approved interim balances, select the year of the year-end balances that were last approved for disposition on a final basis.</t>
  </si>
  <si>
    <t>3. For the remaining Group 1 DVAs, please indicate the year of the account balances that were last disposed on a final basis</t>
  </si>
  <si>
    <t xml:space="preserve">Determine whether scenario a or b below applies, then select the appropriate year. </t>
  </si>
  <si>
    <t xml:space="preserve">a) If the account balances were last approved on a final basis, select the year of the year-end balances that the balance was were last approved on a final basis. </t>
  </si>
  <si>
    <t xml:space="preserve">b) If the accounts were last approved on an interim basis, and </t>
  </si>
  <si>
    <t>i) there are no changes to the previously approved interim balances, select the year of the year-end balances that were last approved for diposition on an interim basis.</t>
  </si>
  <si>
    <t>ii) If there are changes to the previously approved interim balances, select the year of the year-end balances that were last approved for disposition on a final basis.</t>
  </si>
  <si>
    <t>4. Select the earliest vintage year in which there is a balance in Account 1595.</t>
  </si>
  <si>
    <t>(e.g. If 2016 is the earliest vintage year in which there is a balance in a 1595 sub-account, select 2016.)</t>
  </si>
  <si>
    <t>5. Did you have any Class A customers at any point during the period that the Account 1589 balance accumulated (i.e. from the year the balance selected in #2 above to the year requested for disposition)?</t>
  </si>
  <si>
    <t>6. Did you have any Class A customers at any point during the period where the balance in Account 1580, Sub-account CBR Class B accumulated (i.e. from the year selected in #3 above to the year requested for disposition)?</t>
  </si>
  <si>
    <t>Transmission Connected</t>
  </si>
  <si>
    <t>8. Have you transitioned to fully fixed rates?</t>
  </si>
  <si>
    <t>Legend</t>
  </si>
  <si>
    <t>Pale green cells represent input cells.</t>
  </si>
  <si>
    <t>Pale blue cells represent drop-down lists.  The applicant should select the appropriate item from the drop-down list.</t>
  </si>
  <si>
    <t>Red cells represent flags to identify either non-matching values or incorrect user selections.</t>
  </si>
  <si>
    <t>Pale grey cells represent auto-populated RRR data.</t>
  </si>
  <si>
    <t xml:space="preserve">White cells contain fixed values, automatically generated values or formulae. </t>
  </si>
  <si>
    <t>RESIDENTIAL SERVICE CLASSIFICATION</t>
  </si>
  <si>
    <t>$</t>
  </si>
  <si>
    <t>A</t>
  </si>
  <si>
    <t>B</t>
  </si>
  <si>
    <t>Retail Transmission Rate - Network Service Rate</t>
  </si>
  <si>
    <t>$/kWh</t>
  </si>
  <si>
    <t>C</t>
  </si>
  <si>
    <t>Retail Transmission Rate - Line and Transformation Connection Service Rate</t>
  </si>
  <si>
    <t>COMPETITIVE SECTOR MULTI-UNIT RESIDENTIAL SERVICE CLASSIFICATION</t>
  </si>
  <si>
    <t>GENERAL SERVICE LESS THAN 50 KW SERVICE CLASSIFICATION</t>
  </si>
  <si>
    <t>GENERAL SERVICE 50 TO 999 KW SERVICE CLASSIFICATION</t>
  </si>
  <si>
    <t>$/kW</t>
  </si>
  <si>
    <t>GENERAL SERVICE 1,000 TO 4,999 KW SERVICE CLASSIFICATION</t>
  </si>
  <si>
    <t>LARGE USE SERVICE CLASSIFICATION</t>
  </si>
  <si>
    <t>STANDBY POWER SERVICE CLASSIFICATION</t>
  </si>
  <si>
    <t>UNMETERED SCATTERED LOAD SERVICE CLASSIFICATION</t>
  </si>
  <si>
    <t>STREET LIGHTING SERVICE CLASSIFICATION</t>
  </si>
  <si>
    <t>microFIT SERVICE CLASSIFICATION</t>
  </si>
  <si>
    <t xml:space="preserve">Data on this worksheet has been populated using your most recent RRR filing.
</t>
  </si>
  <si>
    <t>If you have identified any issues, please contact the OEB.</t>
  </si>
  <si>
    <t>Have you confirmed the accuracy of the data below?</t>
  </si>
  <si>
    <t xml:space="preserve">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t>
  </si>
  <si>
    <t xml:space="preserve">Please contact the OEB to make adjustments to the IRM rate generator for this situation.  
</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</si>
  <si>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</si>
  <si>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</si>
  <si>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Non-RPP Customers (excluding WMP)</t>
    </r>
  </si>
  <si>
    <r>
      <t xml:space="preserve">Metered </t>
    </r>
    <r>
      <rPr>
        <b/>
        <sz val="10"/>
        <color rgb="FFFF0000"/>
        <rFont val="Arial"/>
        <family val="2"/>
      </rPr>
      <t>kW</t>
    </r>
    <r>
      <rPr>
        <b/>
        <sz val="10"/>
        <rFont val="Arial"/>
        <family val="2"/>
      </rPr>
      <t xml:space="preserve"> for Non-RPP Customers (excluding WMP)</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</si>
  <si>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</si>
  <si>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</si>
  <si>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sz val="10"/>
        <rFont val="Arial"/>
        <family val="2"/>
      </rPr>
      <t xml:space="preserve">less WMP consumption
</t>
    </r>
    <r>
      <rPr>
        <b/>
        <i/>
        <sz val="10"/>
        <rFont val="Arial"/>
        <family val="2"/>
      </rPr>
      <t>(if applicable)</t>
    </r>
  </si>
  <si>
    <r>
      <t xml:space="preserve">Total Metered </t>
    </r>
    <r>
      <rPr>
        <b/>
        <sz val="10"/>
        <color rgb="FFFF0000"/>
        <rFont val="Arial"/>
        <family val="2"/>
      </rPr>
      <t xml:space="preserve">kW </t>
    </r>
    <r>
      <rPr>
        <b/>
        <sz val="10"/>
        <rFont val="Arial"/>
        <family val="2"/>
      </rPr>
      <t xml:space="preserve">less WMP consumption 
</t>
    </r>
    <r>
      <rPr>
        <b/>
        <i/>
        <sz val="10"/>
        <rFont val="Arial"/>
        <family val="2"/>
      </rPr>
      <t>(if applicable)</t>
    </r>
  </si>
  <si>
    <r>
      <t xml:space="preserve">1595 Recovery Proportion (2009) </t>
    </r>
    <r>
      <rPr>
        <b/>
        <vertAlign val="superscript"/>
        <sz val="10"/>
        <rFont val="Arial"/>
        <family val="2"/>
      </rPr>
      <t>1</t>
    </r>
  </si>
  <si>
    <r>
      <t xml:space="preserve">1595 Recovery Proportion (2016 and pre-201) </t>
    </r>
    <r>
      <rPr>
        <b/>
        <vertAlign val="superscript"/>
        <sz val="10"/>
        <rFont val="Arial"/>
        <family val="2"/>
      </rPr>
      <t>1</t>
    </r>
  </si>
  <si>
    <r>
      <t xml:space="preserve">1595 Recovery Proportion (2017) </t>
    </r>
    <r>
      <rPr>
        <b/>
        <vertAlign val="superscript"/>
        <sz val="10"/>
        <rFont val="Arial"/>
        <family val="2"/>
      </rPr>
      <t>1</t>
    </r>
  </si>
  <si>
    <r>
      <t xml:space="preserve">1595 Recovery Proportion (2018) </t>
    </r>
    <r>
      <rPr>
        <b/>
        <vertAlign val="superscript"/>
        <sz val="10"/>
        <rFont val="Arial"/>
        <family val="2"/>
      </rPr>
      <t>1</t>
    </r>
  </si>
  <si>
    <r>
      <t xml:space="preserve">1595 Recovery Proportion (2019) </t>
    </r>
    <r>
      <rPr>
        <b/>
        <vertAlign val="superscript"/>
        <sz val="10"/>
        <rFont val="Arial"/>
        <family val="2"/>
      </rPr>
      <t>1</t>
    </r>
  </si>
  <si>
    <r>
      <t xml:space="preserve">1595 Recovery Proportion (2020) </t>
    </r>
    <r>
      <rPr>
        <b/>
        <vertAlign val="superscript"/>
        <sz val="10"/>
        <rFont val="Arial"/>
        <family val="2"/>
      </rPr>
      <t>1</t>
    </r>
  </si>
  <si>
    <r>
      <t xml:space="preserve">1595 Recovery Proportion (2021) </t>
    </r>
    <r>
      <rPr>
        <b/>
        <vertAlign val="superscript"/>
        <sz val="10"/>
        <rFont val="Arial"/>
        <family val="2"/>
      </rPr>
      <t>1</t>
    </r>
  </si>
  <si>
    <r>
      <t xml:space="preserve">1595 Recovery Proportion (2022) </t>
    </r>
    <r>
      <rPr>
        <b/>
        <vertAlign val="superscript"/>
        <sz val="10"/>
        <rFont val="Arial"/>
        <family val="2"/>
      </rPr>
      <t>1</t>
    </r>
  </si>
  <si>
    <r>
      <t xml:space="preserve">1568 LRAM Variance Account Class Allocation                           </t>
    </r>
    <r>
      <rPr>
        <b/>
        <sz val="10"/>
        <color rgb="FFFF0000"/>
        <rFont val="Arial"/>
        <family val="2"/>
      </rPr>
      <t>($ amounts)</t>
    </r>
  </si>
  <si>
    <r>
      <t>Number of Customers for Residential and GS&lt;50 classes</t>
    </r>
    <r>
      <rPr>
        <b/>
        <vertAlign val="superscript"/>
        <sz val="11"/>
        <color theme="1"/>
        <rFont val="Calibri"/>
        <family val="2"/>
        <scheme val="minor"/>
      </rPr>
      <t>3</t>
    </r>
  </si>
  <si>
    <t>Rate Class</t>
  </si>
  <si>
    <t>Unit</t>
  </si>
  <si>
    <t>kWh</t>
  </si>
  <si>
    <t>kVA</t>
  </si>
  <si>
    <t>Total</t>
  </si>
  <si>
    <t>Threshold Test</t>
  </si>
  <si>
    <t>Total Claim (including Account 1568)</t>
  </si>
  <si>
    <t>Total Claim for Threshold Test (All Group 1 Accounts)</t>
  </si>
  <si>
    <r>
      <t xml:space="preserve">Threshold Test (Total claim per kWh) </t>
    </r>
    <r>
      <rPr>
        <b/>
        <vertAlign val="superscript"/>
        <sz val="10"/>
        <color theme="1"/>
        <rFont val="Arial"/>
        <family val="2"/>
      </rPr>
      <t>2</t>
    </r>
  </si>
  <si>
    <t xml:space="preserve">Currently, the threshold test has been met and the default is that Group 1 account balances will be disposed. If you are requesting not to dispose of the Group 1 account balances, please select NO and provide detailed reasons in the manager's summary.  </t>
  </si>
  <si>
    <t>YES</t>
  </si>
  <si>
    <r>
      <t>1</t>
    </r>
    <r>
      <rPr>
        <sz val="11"/>
        <color theme="1"/>
        <rFont val="Calibri"/>
        <family val="2"/>
        <scheme val="minor"/>
      </rPr>
      <t xml:space="preserve"> Residual Account balance to be allocated to rate classes in proportion to the recovery share as established when rate riders were implemented.</t>
    </r>
  </si>
  <si>
    <r>
      <t>2</t>
    </r>
    <r>
      <rPr>
        <sz val="11"/>
        <color theme="1"/>
        <rFont val="Calibri"/>
        <family val="2"/>
        <scheme val="minor"/>
      </rPr>
      <t xml:space="preserve"> The Threshold Test does not include the amount in 1568.</t>
    </r>
  </si>
  <si>
    <r>
      <t>3</t>
    </r>
    <r>
      <rPr>
        <sz val="11"/>
        <color theme="1"/>
        <rFont val="Calibri"/>
        <family val="2"/>
        <scheme val="minor"/>
      </rPr>
      <t xml:space="preserve"> The proportion of customers for the Residential and GS&lt;50 Classes will be used to allocate Account 1551.</t>
    </r>
  </si>
  <si>
    <t>No input required.  This workshseet allocates the deferral/variance account balances (Group 1 and Account 1568) to the appropriate classes as per EDDVAR dated July 31, 2009.</t>
  </si>
  <si>
    <t>Allocation of Group 1 Accounts (including Account 1568)</t>
  </si>
  <si>
    <r>
      <t xml:space="preserve">% of  Total </t>
    </r>
    <r>
      <rPr>
        <b/>
        <sz val="10"/>
        <color theme="3"/>
        <rFont val="Arial"/>
        <family val="2"/>
      </rPr>
      <t>kWh</t>
    </r>
  </si>
  <si>
    <r>
      <t xml:space="preserve">% of  Total </t>
    </r>
    <r>
      <rPr>
        <b/>
        <sz val="10"/>
        <color theme="3"/>
        <rFont val="Arial"/>
        <family val="2"/>
      </rPr>
      <t>non-RPP kWh</t>
    </r>
  </si>
  <si>
    <t>% of Customer Numbers **</t>
  </si>
  <si>
    <r>
      <t xml:space="preserve">% of  Total </t>
    </r>
    <r>
      <rPr>
        <b/>
        <sz val="10"/>
        <color theme="3"/>
        <rFont val="Arial"/>
        <family val="2"/>
      </rPr>
      <t xml:space="preserve">kWh </t>
    </r>
    <r>
      <rPr>
        <b/>
        <sz val="10"/>
        <rFont val="Arial"/>
        <family val="2"/>
      </rPr>
      <t>adjusted for WMP</t>
    </r>
  </si>
  <si>
    <t>allocated based on Total less WMP</t>
  </si>
  <si>
    <t>1595_(2009)</t>
  </si>
  <si>
    <t>1595_(2016 and pre-2016)</t>
  </si>
  <si>
    <t>1595_(2017)</t>
  </si>
  <si>
    <t>1595_(2018)</t>
  </si>
  <si>
    <t>1595_(2019)</t>
  </si>
  <si>
    <t>1595_(2020)</t>
  </si>
  <si>
    <t>1595_(2021)</t>
  </si>
  <si>
    <t>1595_(2022)</t>
  </si>
  <si>
    <t>1580 (Class A)</t>
  </si>
  <si>
    <t>1580 (Class B)</t>
  </si>
  <si>
    <t>** Used to allocate Account 1551 as this account records the variances arising from the Smart Metering Entity Charges to Residential and GS&lt;50 customers.</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</si>
  <si>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</si>
  <si>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</si>
  <si>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</si>
  <si>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</si>
  <si>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</si>
  <si>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</si>
  <si>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</si>
  <si>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per #1a above to the current year requested for disposition)?</t>
  </si>
  <si>
    <t>(If you received approval to dispose of the GA account balance as at December 31, 2018, the period the GA variance accumulated would be 2019 to 2021.)</t>
  </si>
  <si>
    <t>2b</t>
  </si>
  <si>
    <t xml:space="preserve">Did you have any customers who transitioned between Class A and Class B (transition customers) during the period the Account 1580, sub-account CBR Class B balance accumulated (i.e. from the year after the balance was last disposed per #1b above to the current year requested for disposition)?
</t>
  </si>
  <si>
    <t>(If you received approval to dispose of the CBR Class B account balance as at December 31, 2018, the period the CBR Class B variance accumulated would be 2019 to 2021.)</t>
  </si>
  <si>
    <t>3a</t>
  </si>
  <si>
    <t>Enter the number of transition customer you had during the period the Account 1589 GA or Account 1580 CBR B balance accumulated (i.e. from the year after the balance was last disposed per #1a/1b above to the current year requested for disposition).</t>
  </si>
  <si>
    <t>Transition Customers - Non-loss Adjusted Billing Determinants by Customer</t>
  </si>
  <si>
    <t>Customer</t>
  </si>
  <si>
    <t>July to December</t>
  </si>
  <si>
    <t>January to June</t>
  </si>
  <si>
    <t>Customer 1</t>
  </si>
  <si>
    <t>kW</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</si>
  <si>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</si>
  <si>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</si>
  <si>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</si>
  <si>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</si>
  <si>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</si>
  <si>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</si>
  <si>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</si>
  <si>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</si>
  <si>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</si>
  <si>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</si>
  <si>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</si>
  <si>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</si>
  <si>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</si>
  <si>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</si>
  <si>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</si>
  <si>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</si>
  <si>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</si>
  <si>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</si>
  <si>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</si>
  <si>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</si>
  <si>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</si>
  <si>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</si>
  <si>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</si>
  <si>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</si>
  <si>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</si>
  <si>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</si>
  <si>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</si>
  <si>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</si>
  <si>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</si>
  <si>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</si>
  <si>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</si>
  <si>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</si>
  <si>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</si>
  <si>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</si>
  <si>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</si>
  <si>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</si>
  <si>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</si>
  <si>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</si>
  <si>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</si>
  <si>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</si>
  <si>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</si>
  <si>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</si>
  <si>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</si>
  <si>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</si>
  <si>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</si>
  <si>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</si>
  <si>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</si>
  <si>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</si>
  <si>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</si>
  <si>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</si>
  <si>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</si>
  <si>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</si>
  <si>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</si>
  <si>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</si>
  <si>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</si>
  <si>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</si>
  <si>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</si>
  <si>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</si>
  <si>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</si>
  <si>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</si>
  <si>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</si>
  <si>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</si>
  <si>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</si>
  <si>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</si>
  <si>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</si>
  <si>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</si>
  <si>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</si>
  <si>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</si>
  <si>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</si>
  <si>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</si>
  <si>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</si>
  <si>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</si>
  <si>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</si>
  <si>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</si>
  <si>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</si>
  <si>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</si>
  <si>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</si>
  <si>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</si>
  <si>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</si>
  <si>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</si>
  <si>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</si>
  <si>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</si>
  <si>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</si>
  <si>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</si>
  <si>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</si>
  <si>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</si>
  <si>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</si>
  <si>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</si>
  <si>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</si>
  <si>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</si>
  <si>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</si>
  <si>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</si>
  <si>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</si>
  <si>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</si>
  <si>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</si>
  <si>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</si>
  <si>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</si>
  <si>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</si>
  <si>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</si>
  <si>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</si>
  <si>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</si>
  <si>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</si>
  <si>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</si>
  <si>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</si>
  <si>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</si>
  <si>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</si>
  <si>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</si>
  <si>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</si>
  <si>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</si>
  <si>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</si>
  <si>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</si>
  <si>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</si>
  <si>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</si>
  <si>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</si>
  <si>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</si>
  <si>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</si>
  <si>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</si>
  <si>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</si>
  <si>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</si>
  <si>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</si>
  <si>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</si>
  <si>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</si>
  <si>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</si>
  <si>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</si>
  <si>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</si>
  <si>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</si>
  <si>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</si>
  <si>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</si>
  <si>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</si>
  <si>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</si>
  <si>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</si>
  <si>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</si>
  <si>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</si>
  <si>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</si>
  <si>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</si>
  <si>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</si>
  <si>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</si>
  <si>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</si>
  <si>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</si>
  <si>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</si>
  <si>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</si>
  <si>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</si>
  <si>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</si>
  <si>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</si>
  <si>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</si>
  <si>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</si>
  <si>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</si>
  <si>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</si>
  <si>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</si>
  <si>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</si>
  <si>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</si>
  <si>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per #1a/1b above to the current year requested for disposition).</t>
  </si>
  <si>
    <t>In the table, enter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2020, exclude this customer's consumption for 2020 but include this customer's consumption in 2021 as they were a Class A customer for the full year).</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</si>
  <si>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</si>
  <si>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</si>
  <si>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</si>
  <si>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</si>
  <si>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</si>
  <si>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</si>
  <si>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</si>
  <si>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</si>
  <si>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</si>
  <si>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</si>
  <si>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</si>
  <si>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</si>
  <si>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</si>
  <si>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</si>
  <si>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</si>
  <si>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</si>
  <si>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</si>
  <si>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</si>
  <si>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</si>
  <si>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</si>
  <si>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</si>
  <si>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</si>
  <si>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</si>
  <si>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</si>
  <si>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</si>
  <si>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</si>
  <si>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</si>
  <si>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</si>
  <si>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</si>
  <si>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</si>
  <si>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</si>
  <si>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</si>
  <si>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</si>
  <si>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</si>
  <si>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</si>
  <si>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</si>
  <si>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</si>
  <si>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</si>
  <si>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</si>
  <si>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</si>
  <si>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</si>
  <si>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</si>
  <si>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</si>
  <si>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</si>
  <si>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</si>
  <si>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</si>
  <si>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</si>
  <si>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</si>
  <si>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</si>
  <si>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</si>
  <si>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</si>
  <si>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</si>
  <si>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</si>
  <si>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</si>
  <si>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</si>
  <si>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</si>
  <si>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</si>
  <si>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</si>
  <si>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</si>
  <si>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</si>
  <si>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</si>
  <si>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</si>
  <si>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</si>
  <si>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</si>
  <si>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</si>
  <si>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</si>
  <si>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</si>
  <si>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</si>
  <si>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</si>
  <si>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</si>
  <si>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</si>
  <si>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</si>
  <si>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</si>
  <si>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</si>
  <si>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</si>
  <si>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</si>
  <si>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</si>
  <si>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</si>
  <si>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</si>
  <si>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</si>
  <si>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</si>
  <si>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</si>
  <si>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</si>
  <si>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</si>
  <si>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</si>
  <si>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</si>
  <si>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</si>
  <si>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</si>
  <si>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</si>
  <si>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</si>
  <si>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</si>
  <si>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</si>
  <si>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</si>
  <si>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</si>
  <si>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</si>
  <si>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</si>
  <si>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</si>
  <si>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</si>
  <si>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</si>
  <si>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</si>
  <si>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</si>
  <si>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</si>
  <si>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</si>
  <si>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</si>
  <si>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</si>
  <si>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</si>
  <si>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</si>
  <si>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</si>
  <si>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</si>
  <si>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</si>
  <si>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</si>
  <si>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</si>
  <si>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</si>
  <si>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</si>
  <si>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</si>
  <si>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</si>
  <si>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</si>
  <si>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</si>
  <si>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</si>
  <si>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</si>
  <si>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</si>
  <si>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</si>
  <si>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</si>
  <si>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</si>
  <si>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</si>
  <si>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</si>
  <si>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</si>
  <si>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</si>
  <si>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</si>
  <si>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</si>
  <si>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</si>
  <si>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</si>
  <si>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</si>
  <si>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</si>
  <si>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</si>
  <si>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</si>
  <si>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</si>
  <si>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</si>
  <si>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</si>
  <si>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</si>
  <si>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</si>
  <si>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</si>
  <si>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</si>
  <si>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</si>
  <si>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</si>
  <si>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</si>
  <si>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</si>
  <si>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</si>
  <si>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</si>
  <si>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</si>
  <si>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</si>
  <si>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LV Variance</t>
  </si>
  <si>
    <t>Smart Meter Entity Charge</t>
  </si>
  <si>
    <t>WMS</t>
  </si>
  <si>
    <t>Transmission Network</t>
  </si>
  <si>
    <t>Transmission Connection</t>
  </si>
  <si>
    <t>POWER</t>
  </si>
  <si>
    <t>Residual Reg balances</t>
  </si>
  <si>
    <t>LRAM</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</si>
  <si>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</si>
  <si>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the Account 1589 GA Balance Last Disposed</t>
  </si>
  <si>
    <t>Allocation of total Non-RPP Consumption (kWh) between Current Class B and Class A/B Transition Customers</t>
  </si>
  <si>
    <t>Non-RPP Consumption Less WMP Consumption</t>
  </si>
  <si>
    <t xml:space="preserve">   Less Class A Consumption for Partial Year Class A Customers</t>
  </si>
  <si>
    <t xml:space="preserve">   Less Consumption for Full Year Class A Customers</t>
  </si>
  <si>
    <t xml:space="preserve">Total Class B Consumption for Years During Balance Accumulation </t>
  </si>
  <si>
    <t>D = A-B-C</t>
  </si>
  <si>
    <t>All Class B Consumption for Transition Customers</t>
  </si>
  <si>
    <t>E</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</si>
  <si>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</si>
  <si>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</si>
  <si>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</si>
  <si>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</si>
  <si>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</si>
  <si>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</si>
  <si>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</si>
  <si>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</si>
  <si>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</si>
  <si>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</si>
  <si>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</si>
  <si>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</si>
  <si>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2021</t>
  </si>
  <si>
    <t>Metered Consumption (kWh) for Transition Customers During the Period When They Were Class B Customers in 2020</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</si>
  <si>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</si>
  <si>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</si>
  <si>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</si>
  <si>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 of kWh</t>
  </si>
  <si>
    <t>Customer Specific GA Allocation for the Period When They Were Class B customers</t>
  </si>
  <si>
    <t>Monthly Equal Payments</t>
  </si>
  <si>
    <t>The purpose of this tab is to calculate the GA rate riders for all current Class B customers who did not transition between Class A and B in the period since the Account 1589 GA was last disposed. Calculations in this tab will be modified upon completion of tab 6.1a, which allocates a portion of the GA balance to transition customers, if applicable.
Effective January 2017, the billing determinant and all rate riders for the disposition of GA balances will be calculated on an energy basis (kWhs) regardless of the billing determinant used for distribution rates for the particular class (see Chapter 3, Filing Requirements)</t>
  </si>
  <si>
    <t>Default Rate Rider Recovery Period (in months)</t>
  </si>
  <si>
    <t>Proposed Rate Rider Recovery Period (in months)</t>
  </si>
  <si>
    <t>Total Metered Non-RPP 2021 Consumption excluding WMP</t>
  </si>
  <si>
    <t>Total Metered 2021 Consumption for Class A Customers that were Class A for the entire period GA balance accumulated</t>
  </si>
  <si>
    <t xml:space="preserve">Total Metered 2021 Consumption for Customers that Transitioned Between Class A and B during the period GA balance accumulated </t>
  </si>
  <si>
    <t>Non-RPP Metered 2021 Consumption for Current Class B Customers (Non-RPP Consumption excluding WMP, Class A and Transition Customers' Consumption)</t>
  </si>
  <si>
    <t>% of total kWh</t>
  </si>
  <si>
    <t>Total GA $ allocated to Current Class B Customers</t>
  </si>
  <si>
    <t>GA Rate Rider</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</si>
  <si>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</si>
  <si>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</si>
  <si>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</si>
  <si>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</si>
  <si>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</si>
  <si>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</si>
  <si>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</si>
  <si>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</si>
  <si>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</si>
  <si>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</si>
  <si>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</si>
  <si>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2021</t>
  </si>
  <si>
    <t>Metered Class B Consumption (kWh)  for Transition Customers During the Period When They were Class B Customers in 2020</t>
  </si>
  <si>
    <t>Metered Class B Consumption (kWh)  for Transition Customers During the Period When They were Class B Customers in 2019</t>
  </si>
  <si>
    <t>Metered Class B Consumption (kWh)  for Transition Customers During the Period When They were Class B Customers in 2018</t>
  </si>
  <si>
    <t>Metered Class B Consumption (kWh)  for Transition Customers During the Period When They were Class B Customers in 2017</t>
  </si>
  <si>
    <t>Customer Specific CBR Class B Allocation for the Period When They Were Class B Customers</t>
  </si>
  <si>
    <t>Revised Monthly Payment</t>
  </si>
  <si>
    <t>If the CBR Class B rate rider calculated in tab 6.2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</si>
  <si>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 xml:space="preserve">No input required. The purpose of this tab is to calculate the CBR rate riders for all current Class B customers who did not transition between Class A and B in the period since the Account 1580, sub-account CBR Class B balance accumulated.
</t>
  </si>
  <si>
    <t>Total Metered 2021 Consumption Minus WMP</t>
  </si>
  <si>
    <t>Total Metered 2021 Consumption for Full Year Class A Customers</t>
  </si>
  <si>
    <t>Total Metered 2021 Consumption for Transition Customers</t>
  </si>
  <si>
    <t>Metered 2021 Consumption for Current Class B Customers (Total Consumption LESS WMP, Class A and Transition Customers' Consumption)</t>
  </si>
  <si>
    <t>Total CBR Class B $ allocated to Current Class B Customers</t>
  </si>
  <si>
    <t>CBR Class B Rate Rider</t>
  </si>
  <si>
    <t>If the allocated Account 1580 sub-account CBR Class B amount does not produce a rate rider in one or more rate class (except for the Standby rate class), the model will transfer the entire CBR Class B amount into Account 1580 WMS control account to be disposed through the general purpose Group 1 DVA rate riders.</t>
  </si>
  <si>
    <t xml:space="preserve"> </t>
  </si>
  <si>
    <r>
      <rPr>
        <b/>
        <sz val="11"/>
        <color theme="1"/>
        <rFont val="Arial"/>
        <family val="2"/>
      </rPr>
      <t>Input required at cells C13 and C14.</t>
    </r>
    <r>
      <rPr>
        <sz val="11"/>
        <color theme="1"/>
        <rFont val="Arial"/>
        <family val="2"/>
      </rPr>
      <t xml:space="preserve">  This workshseet calculates rate riders related to the Deferral/Variance Account Disposition (if applicable) and rate riders for Account 1568.  Rate Riders will not be generated for the microFIT class.</t>
    </r>
  </si>
  <si>
    <t>DVA Proposed Rate Rider Recovery Period (in months)</t>
  </si>
  <si>
    <t>LRAM Proposed Rate Rider Recovery Period (in months)</t>
  </si>
  <si>
    <t>Total Metered kWh</t>
  </si>
  <si>
    <t>Metered kW 
or kVA</t>
  </si>
  <si>
    <r>
      <t xml:space="preserve">Total Metered </t>
    </r>
    <r>
      <rPr>
        <b/>
        <sz val="10"/>
        <color rgb="FFFF0000"/>
        <rFont val="Arial"/>
        <family val="2"/>
      </rPr>
      <t xml:space="preserve">kWh </t>
    </r>
    <r>
      <rPr>
        <b/>
        <sz val="10"/>
        <rFont val="Arial"/>
        <family val="2"/>
      </rPr>
      <t xml:space="preserve">less WMP consumption </t>
    </r>
  </si>
  <si>
    <r>
      <t xml:space="preserve">Total Metered </t>
    </r>
    <r>
      <rPr>
        <b/>
        <sz val="10"/>
        <color rgb="FFFF0000"/>
        <rFont val="Arial"/>
        <family val="2"/>
      </rPr>
      <t xml:space="preserve">kW </t>
    </r>
    <r>
      <rPr>
        <b/>
        <sz val="10"/>
        <rFont val="Arial"/>
        <family val="2"/>
      </rPr>
      <t xml:space="preserve">less WMP consumption </t>
    </r>
  </si>
  <si>
    <r>
      <t xml:space="preserve">Allocation of Group 1 Account Balances to All Classes </t>
    </r>
    <r>
      <rPr>
        <b/>
        <vertAlign val="superscript"/>
        <sz val="10"/>
        <rFont val="Arial"/>
        <family val="2"/>
      </rPr>
      <t>2</t>
    </r>
  </si>
  <si>
    <r>
      <t xml:space="preserve">Allocation of Group 1 Account Balances to Non-WMP Classes Only (If Applicable) </t>
    </r>
    <r>
      <rPr>
        <b/>
        <vertAlign val="superscript"/>
        <sz val="10"/>
        <rFont val="Arial"/>
        <family val="2"/>
      </rPr>
      <t>2</t>
    </r>
  </si>
  <si>
    <r>
      <t xml:space="preserve">Deferral/Variance Account Rate Rider </t>
    </r>
    <r>
      <rPr>
        <b/>
        <vertAlign val="superscript"/>
        <sz val="10"/>
        <rFont val="Arial"/>
        <family val="2"/>
      </rPr>
      <t>2</t>
    </r>
  </si>
  <si>
    <r>
      <t xml:space="preserve">Deferral/Variance Account Rate Rider for Non-WMP 
(if applicable) </t>
    </r>
    <r>
      <rPr>
        <b/>
        <vertAlign val="superscript"/>
        <sz val="10"/>
        <rFont val="Arial"/>
        <family val="2"/>
      </rPr>
      <t>2</t>
    </r>
  </si>
  <si>
    <t>Account 1568 Rate Rider</t>
  </si>
  <si>
    <t>Revenue Reconciliation:</t>
  </si>
  <si>
    <r>
      <t xml:space="preserve">Revenue Reconcilation </t>
    </r>
    <r>
      <rPr>
        <b/>
        <vertAlign val="superscript"/>
        <sz val="11"/>
        <color theme="1"/>
        <rFont val="Calibri"/>
        <family val="2"/>
        <scheme val="minor"/>
      </rPr>
      <t>1</t>
    </r>
  </si>
  <si>
    <t>Columns E and F have been populated with data from the most recent RRR filing. Rate classes that have more than one Network or Connection charge will notice that the cells are highlighted in green and unlocked.  
If the data needs to be modified, please make the necessary adjustments and note the changes in your manager's summary. As well, the Loss Factor has been imported from Tab 2.</t>
  </si>
  <si>
    <t>Rate Description</t>
  </si>
  <si>
    <t>Rate</t>
  </si>
  <si>
    <t>Non-Loss Adjusted Metered kWh</t>
  </si>
  <si>
    <t>Non-Loss Adjusted Metered kW</t>
  </si>
  <si>
    <t>Applicable Loss Factor</t>
  </si>
  <si>
    <t>Loss Adjusted Billed kWh</t>
  </si>
  <si>
    <t>Residential Service Classification</t>
  </si>
  <si>
    <t>Competitive Sector Multi-unit Residential Service Classification</t>
  </si>
  <si>
    <t>General Service Less Than 50 kW Service Classification</t>
  </si>
  <si>
    <t>General Service 50 To 999 kW Service Classification</t>
  </si>
  <si>
    <t>General Service 1,000 To 4,999 kW Service Classification</t>
  </si>
  <si>
    <t>Large Use Service Classification</t>
  </si>
  <si>
    <t>Unmetered Scattered Load Service Classification</t>
  </si>
  <si>
    <t>Street Lighting Service Classification</t>
  </si>
  <si>
    <t>Uniform Transmission Rates</t>
  </si>
  <si>
    <t>2021
Jan to Jun</t>
  </si>
  <si>
    <t>2021
Jul to Dec</t>
  </si>
  <si>
    <t>2022
Jan to Mar</t>
  </si>
  <si>
    <t>2022
Apr to Dec</t>
  </si>
  <si>
    <t>Network Service Rate</t>
  </si>
  <si>
    <t>Line Connection Service Rate</t>
  </si>
  <si>
    <t>Transformation Connection Service Rate</t>
  </si>
  <si>
    <t>Hydro One Sub-Transmission Rates</t>
  </si>
  <si>
    <t>Both Line and Transformation Connection Service Rate</t>
  </si>
  <si>
    <t>If needed, add extra host here. (I)</t>
  </si>
  <si>
    <t>If needed, add extra host here. (II)</t>
  </si>
  <si>
    <t>Historical 2021</t>
  </si>
  <si>
    <t>Current 2022</t>
  </si>
  <si>
    <t>Forecast 2023</t>
  </si>
  <si>
    <t>Low Voltage Switchgear Credit (if applicable, enter as a negative value)</t>
  </si>
  <si>
    <t xml:space="preserve">In the green shaded cells, enter billing detail for wholesale transmission for the same reporting period as the billing determinants on Tab 10. For Hydro One Sub-transmission Rates, if you are charged a combined Line and Transformer connection rate, please ensure that both the Line Connection and Transformation Connection columns are completed. 
If any of the Hydro One Sub-transmission rates (column E, I and M) are highlighted in red, please double check the billing data entered in "Units Billed" and "Amount" columns. The highlighted rates do not match the Hydro One Sub-transmission rates approved for that time period. If data has been entered correctly, please provide explanation for the discrepancy in rates.
</t>
  </si>
  <si>
    <t>IESO</t>
  </si>
  <si>
    <t>Network</t>
  </si>
  <si>
    <t>Line Connection</t>
  </si>
  <si>
    <t>Transformation Connection</t>
  </si>
  <si>
    <t>Total Connection</t>
  </si>
  <si>
    <t>Month</t>
  </si>
  <si>
    <t>Units Billed</t>
  </si>
  <si>
    <t>Amount</t>
  </si>
  <si>
    <t>January</t>
  </si>
  <si>
    <t>February</t>
  </si>
  <si>
    <t>March</t>
  </si>
  <si>
    <t>April</t>
  </si>
  <si>
    <t>May</t>
  </si>
  <si>
    <t>June</t>
  </si>
  <si>
    <t>July</t>
  </si>
  <si>
    <t>August</t>
  </si>
  <si>
    <t>September</t>
  </si>
  <si>
    <t>October</t>
  </si>
  <si>
    <t>November</t>
  </si>
  <si>
    <t>December</t>
  </si>
  <si>
    <t>Hydro One</t>
  </si>
  <si>
    <t>Add Extra Host Here (I)</t>
  </si>
  <si>
    <t>(if needed)</t>
  </si>
  <si>
    <t>Add Extra Host Here (II)</t>
  </si>
  <si>
    <t>Low Voltage Switchgear Credit (if applicable)</t>
  </si>
  <si>
    <t>Total including deduction for Low Voltage Switchgear Credit</t>
  </si>
  <si>
    <t>The purpose of this sheet is to calculate the expected billing when current 2022 Uniform Transmission Rates are applied against historical 2021 transmission units.</t>
  </si>
  <si>
    <t>The purpose of this sheet is to calculate the expected billing when forecasted 2023 Uniform Transmission Rates are applied against historical 2021 transmission units.</t>
  </si>
  <si>
    <t>The purpose of this table is to re-align the current RTS Network Rates to recover current wholesale network costs.</t>
  </si>
  <si>
    <t>Current RTSR-Network</t>
  </si>
  <si>
    <t>Billed kW</t>
  </si>
  <si>
    <t>Billed Amount</t>
  </si>
  <si>
    <t>Billed Amount %</t>
  </si>
  <si>
    <t>Current Wholesale Billing</t>
  </si>
  <si>
    <t>Adjusted RTSR Network</t>
  </si>
  <si>
    <t>The purpose of this table is to re-align the current RTS Connection Rates to recover current wholesale connection costs.</t>
  </si>
  <si>
    <t>Current RTSR-Connection</t>
  </si>
  <si>
    <t>Adjusted RTSR-Connection</t>
  </si>
  <si>
    <t>The purpose of this table is to update the re-aligned RTS Network Rates to recover future wholesale network costs.</t>
  </si>
  <si>
    <t>Adjusted RTSR-Network</t>
  </si>
  <si>
    <t>Forecast Wholesale Billing</t>
  </si>
  <si>
    <t>Proposed RTSR-Network</t>
  </si>
  <si>
    <t>The purpose of this table is to update the re-aligned RTS Connection Rates to recover future wholesale connection costs.</t>
  </si>
  <si>
    <t>Proposed RTSR-Connection</t>
  </si>
  <si>
    <t>NO</t>
  </si>
  <si>
    <t>If applicable, please enter any adjustments related to the revenue to cost ratio model into columns C and E.  The Price Escalator has been set at the 2022 value and will be updated by OEB staff at a later date.</t>
  </si>
  <si>
    <t>Price Escalator</t>
  </si>
  <si>
    <t>Productivity Factor</t>
  </si>
  <si>
    <t>Choose Stretch Factor Group</t>
  </si>
  <si>
    <t>V</t>
  </si>
  <si>
    <t>Price Cap Index</t>
  </si>
  <si>
    <t>Associated Stretch Factor Value</t>
  </si>
  <si>
    <t>Current MFC</t>
  </si>
  <si>
    <t>MFC Adjustment from R/C Model</t>
  </si>
  <si>
    <t>Current  Volumetric Charge</t>
  </si>
  <si>
    <t>DVR Adjustment from R/C Model</t>
  </si>
  <si>
    <t>Price Cap Index to be Applied to MFC and DVR</t>
  </si>
  <si>
    <t>Proposed MFC</t>
  </si>
  <si>
    <t>Proposed Volumetric Charge</t>
  </si>
  <si>
    <t xml:space="preserve"> If applicable, Wheeling Service Rate will be adjusted for PCI on Sheet 19.</t>
  </si>
  <si>
    <r>
      <t xml:space="preserve"> </t>
    </r>
    <r>
      <rPr>
        <sz val="11"/>
        <color theme="1"/>
        <rFont val="Calibri"/>
        <family val="2"/>
        <scheme val="minor"/>
      </rPr>
      <t>**Please note Standby rates will be adjusted for PCI on Sheet 19.</t>
    </r>
  </si>
  <si>
    <t>Cn Factor</t>
  </si>
  <si>
    <r>
      <t>X</t>
    </r>
    <r>
      <rPr>
        <vertAlign val="subscript"/>
        <sz val="11"/>
        <color theme="1"/>
        <rFont val="Calibri"/>
        <family val="2"/>
        <scheme val="minor"/>
      </rPr>
      <t>cap</t>
    </r>
  </si>
  <si>
    <r>
      <t>S</t>
    </r>
    <r>
      <rPr>
        <vertAlign val="subscript"/>
        <sz val="11"/>
        <rFont val="Calibri"/>
        <family val="2"/>
        <scheme val="minor"/>
      </rPr>
      <t>cap</t>
    </r>
  </si>
  <si>
    <t>Growth Factor</t>
  </si>
  <si>
    <t>STANDBY GENERAL SERVICE 50 to 999 kW SERVICE CLASSIFICATION</t>
  </si>
  <si>
    <t>STANDBY GENERAL SERVICE 1,000 to 4,999 kW SERVICE CLASSIFICATION</t>
  </si>
  <si>
    <t xml:space="preserve">STANDBY LARGE USE SERVICE CLASSIFICATION </t>
  </si>
  <si>
    <t>UNMETERED SCATTERED LOAD SERVICE CLASSIFICATION (Connection)</t>
  </si>
  <si>
    <r>
      <t>1</t>
    </r>
    <r>
      <rPr>
        <sz val="11"/>
        <color theme="1"/>
        <rFont val="Calibri"/>
        <family val="2"/>
        <scheme val="minor"/>
      </rPr>
      <t xml:space="preserve"> These are the residential rates to which the Price Cap Index will be applied to.</t>
    </r>
  </si>
  <si>
    <t>Description</t>
  </si>
  <si>
    <t>Summary of changes in the IRM Model</t>
  </si>
  <si>
    <t>No.</t>
  </si>
  <si>
    <t>Cell Reference</t>
  </si>
  <si>
    <t>4. Billing Det. for Def-Var</t>
  </si>
  <si>
    <t>Changed to reflect the correct usage and number of customers in the rate class.</t>
  </si>
  <si>
    <t>6.1a GA Allocation</t>
  </si>
  <si>
    <t xml:space="preserve">Formula is used, since no macro is used in the model. </t>
  </si>
  <si>
    <t>6.1 GA</t>
  </si>
  <si>
    <t>C17 : C25</t>
  </si>
  <si>
    <t>M17 : M25</t>
  </si>
  <si>
    <t>Rounding off to five decimal instead of four decimal.</t>
  </si>
  <si>
    <t>M18</t>
  </si>
  <si>
    <t>Formula is used to calculate the rate. It was missing.</t>
  </si>
  <si>
    <t>6.2a CBR B Allocation</t>
  </si>
  <si>
    <t>6.2 CBR B</t>
  </si>
  <si>
    <t>C17 : D25</t>
  </si>
  <si>
    <t>7. Calculation of Def-Var RR</t>
  </si>
  <si>
    <t xml:space="preserve">I17 : K19, I24 : K24 </t>
  </si>
  <si>
    <t>I20 : K22, I25 : K25</t>
  </si>
  <si>
    <t>Modified to change to rate per 30 days.</t>
  </si>
  <si>
    <t>10. RTSR Current Rates</t>
  </si>
  <si>
    <t>D17 : D22, D29, D30</t>
  </si>
  <si>
    <t>Changed the rate from four decimal to five decimal.</t>
  </si>
  <si>
    <t>12. RTSR - Historical Wholesale</t>
  </si>
  <si>
    <t>P110</t>
  </si>
  <si>
    <t>Modified the formula to pick the correct value.</t>
  </si>
  <si>
    <t>15. RTSR Rates to Forecast</t>
  </si>
  <si>
    <t>G20 : G22, G24, G32 : G34, G36, G44 : G46, G48, G56 : G58, G60
J20 : J22, J24, J32 : J34, J36, J44 : J46, J48, J56 : J58, J60</t>
  </si>
  <si>
    <t>Modified since Toronto Hydro rates are per 30 days.</t>
  </si>
  <si>
    <t>D17:D19, D23, D29:D31, D35, D41:D43, D47, D53:D55, D59
J41 : J43, J47, J53 : J55,  J59</t>
  </si>
  <si>
    <t>16. Rev2Cost_GDPIPI</t>
  </si>
  <si>
    <t>G17 : H29</t>
  </si>
  <si>
    <t>Modified to add rounding off.</t>
  </si>
  <si>
    <t>D13</t>
  </si>
  <si>
    <t>Formula modified as per the Toronto Hydro CIR formula.</t>
  </si>
  <si>
    <t>D19, D27</t>
  </si>
  <si>
    <t>A28 : H28</t>
  </si>
  <si>
    <t>The row is added since Toronto Hydro Unmetered Scattered Load class has three tier rates (Connection, Customer, kWh).</t>
  </si>
  <si>
    <t>A24 : H26</t>
  </si>
  <si>
    <t>The three rows are added to include variable charges related to standby charges.</t>
  </si>
  <si>
    <t>C18, E18, T17, T18, G22</t>
  </si>
  <si>
    <t>C19 : C23, D19:D20, E20</t>
  </si>
  <si>
    <t>C19 : C23, D19 : D20, E20</t>
  </si>
  <si>
    <t>F12 : I14</t>
  </si>
  <si>
    <t>Add the data point to accommodate the Toronto Hydro CIR 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</si>
</sst>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44" formatCode="_-&quot;$&quot;* #,##0.00_-;\-&quot;$&quot;* #,##0.00_-;_-&quot;$&quot;* &quot;-&quot;??_-;_-@_-"/>
    <numFmt numFmtId="43" formatCode="_-* #,##0.00_-;\-* #,##0.00_-;_-* &quot;-&quot;??_-;_-@_-"/>
    <numFmt numFmtId="164" formatCode="&quot;$&quot;#,##0.00_);[Red]\(&quot;$&quot;#,##0.00\)"/>
    <numFmt numFmtId="165" formatCode="_ #,##0;[Red]\(#,##0\)"/>
    <numFmt numFmtId="166" formatCode="&quot;$&quot;#,##0_);[Red]\(&quot;$&quot;#,##0\)"/>
    <numFmt numFmtId="167" formatCode="&quot;$&quot;#,##0;[Red]\(&quot;$&quot;#,##0\)"/>
    <numFmt numFmtId="168" formatCode="0.0"/>
    <numFmt numFmtId="169" formatCode="[$-F800]dddd\,\ mmmm\ dd\,\ yyyy"/>
    <numFmt numFmtId="170" formatCode="#,##0;[Red]\(#,##0\)"/>
    <numFmt numFmtId="171" formatCode="&quot;$&quot;#,##0.0000;[Red]\(&quot;$&quot;#,##0.0000\)"/>
    <numFmt numFmtId="172" formatCode="0.0%"/>
    <numFmt numFmtId="173" formatCode="_(* #,##0.00_);_(* \(#,##0.00\);_(* &quot;-&quot;??_);_(@_)"/>
    <numFmt numFmtId="174" formatCode="_-* #,##0_-;\-* #,##0_-;_-* &quot;-&quot;??_-;_-@_-"/>
    <numFmt numFmtId="175" formatCode="_(&quot;$&quot;* #,##0.00_);_(&quot;$&quot;* \(#,##0.00\);_(&quot;$&quot;* &quot;-&quot;??_);_(@_)"/>
    <numFmt numFmtId="176" formatCode="_-&quot;$&quot;* #,##0_-;\-&quot;$&quot;* #,##0_-;_-&quot;$&quot;* &quot;-&quot;??_-;_-@_-"/>
    <numFmt numFmtId="177" formatCode="_-* #,##0.0000_-;\-* #,##0.0000_-;_-* &quot;-&quot;??_-;_-@_-"/>
    <numFmt numFmtId="178" formatCode="_ &quot;$&quot;#,##0.00000;[Red]\(&quot;$&quot;#,##0.00000\)"/>
    <numFmt numFmtId="179" formatCode="_ #,##0.00000;[Red]\(#,##0.00000\)"/>
    <numFmt numFmtId="180" formatCode="_ #,##0.0000;[Red]\(#,##0.0000\)"/>
    <numFmt numFmtId="181" formatCode="_ #,##0.00;[Red]\(#,##0.00\)"/>
    <numFmt numFmtId="182" formatCode="&quot;$&quot;#,##0.0000;[Red]&quot;$&quot;#,##0.0000"/>
    <numFmt numFmtId="183" formatCode="0.0000"/>
    <numFmt numFmtId="184" formatCode="0.00000"/>
    <numFmt numFmtId="185" formatCode="_-&quot;$&quot;* #,##0.0000_-;\-&quot;$&quot;* #,##0.0000_-;_-&quot;$&quot;* &quot;-&quot;??_-;_-@_-"/>
    <numFmt numFmtId="186" formatCode="&quot;$&quot;#,##0.00_);\(&quot;$&quot;#,##0.00\)"/>
    <numFmt numFmtId="187" formatCode="&quot;$&quot;#,##0.0000_);\(&quot;$&quot;#,##0.0000\)"/>
    <numFmt numFmtId="188" formatCode="_(&quot;$&quot;* #,##0.0000_);_(&quot;$&quot;* \(#,##0.0000\);_(&quot;$&quot;* &quot;-&quot;??_);_(@_)"/>
    <numFmt numFmtId="189" formatCode="#,##0.0000"/>
    <numFmt numFmtId="190" formatCode="#,##0.00000"/>
    <numFmt numFmtId="191" formatCode="_-* #,##0_-;\-\ #,##0_-;_-* &quot;-&quot;_-;_-@_-"/>
    <numFmt numFmtId="192" formatCode="&quot;$&quot;#,##0.00;[Red]\(&quot;$&quot;#,##0.00\)"/>
    <numFmt numFmtId="193" formatCode="#,##0.00000000;[Red]#,##0.00000000"/>
    <numFmt numFmtId="194" formatCode="_(&quot;$&quot;* #,##0_);_(&quot;$&quot;* \(#,##0\);_(&quot;$&quot;* &quot;-&quot;??_);_(@_)"/>
  </numFmts>
  <fonts count="77" x14ac:knownFonts="1">
    <font>
      <sz val="11"/>
      <color theme="1"/>
      <name val="Calibri"/>
      <family val="2"/>
      <scheme val="minor"/>
    </font>
    <font>
      <b/>
      <sz val="11"/>
      <color theme="1"/>
      <name val="Calibri"/>
      <family val="2"/>
      <scheme val="minor"/>
    </font>
    <font>
      <b/>
      <u/>
      <sz val="14"/>
      <color theme="1"/>
      <name val="Calibri"/>
      <family val="2"/>
      <scheme val="minor"/>
    </font>
    <font>
      <b/>
      <sz val="14"/>
      <color theme="1"/>
      <name val="Calibri"/>
      <family val="2"/>
      <scheme val="minor"/>
    </font>
    <font>
      <b/>
      <u/>
      <sz val="12"/>
      <color theme="1"/>
      <name val="Calibri"/>
      <family val="2"/>
      <scheme val="minor"/>
    </font>
    <font>
      <sz val="12"/>
      <color theme="1"/>
      <name val="Calibri"/>
      <family val="2"/>
      <scheme val="minor"/>
    </font>
    <font>
      <sz val="10"/>
      <name val="Arial"/>
      <family val="2"/>
    </font>
    <font>
      <u/>
      <sz val="11"/>
      <color theme="1"/>
      <name val="Calibri"/>
      <family val="2"/>
      <scheme val="minor"/>
    </font>
    <font>
      <i/>
      <sz val="11"/>
      <color theme="1"/>
      <name val="Calibri"/>
      <family val="2"/>
      <scheme val="minor"/>
    </font>
    <font>
      <sz val="11"/>
      <name val="Calibri"/>
      <family val="2"/>
      <scheme val="minor"/>
    </font>
    <font>
      <sz val="11"/>
      <color theme="1"/>
      <name val="Calibri"/>
      <family val="2"/>
      <scheme val="minor"/>
    </font>
    <font>
      <b/>
      <sz val="11"/>
      <color theme="3"/>
      <name val="Calibri"/>
      <family val="2"/>
      <scheme val="minor"/>
    </font>
    <font>
      <sz val="11"/>
      <color rgb="FFFF0000"/>
      <name val="Calibri"/>
      <family val="2"/>
      <scheme val="minor"/>
    </font>
    <font>
      <sz val="11"/>
      <color theme="0"/>
      <name val="Calibri"/>
      <family val="2"/>
      <scheme val="minor"/>
    </font>
    <font>
      <sz val="10"/>
      <color rgb="FFFF000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vertAlign val="superscript"/>
      <sz val="22"/>
      <name val="Book Antiqua"/>
      <family val="1"/>
    </font>
    <font>
      <b/>
      <sz val="16"/>
      <name val="Book Antiqua"/>
      <family val="1"/>
    </font>
    <font>
      <b/>
      <sz val="10"/>
      <name val="Book Antiqua"/>
      <family val="1"/>
    </font>
    <font>
      <b/>
      <vertAlign val="superscript"/>
      <sz val="10"/>
      <name val="Book Antiqua"/>
      <family val="1"/>
    </font>
    <font>
      <b/>
      <vertAlign val="superscript"/>
      <sz val="11"/>
      <name val="Book Antiqua"/>
      <family val="1"/>
    </font>
    <font>
      <sz val="10"/>
      <name val="Book Antiqua"/>
      <family val="1"/>
    </font>
    <font>
      <b/>
      <sz val="18"/>
      <name val="Arial"/>
      <family val="2"/>
    </font>
    <font>
      <sz val="11"/>
      <name val="Arial"/>
      <family val="2"/>
    </font>
    <font>
      <sz val="11"/>
      <color theme="1"/>
      <name val="Arial"/>
      <family val="2"/>
    </font>
    <font>
      <vertAlign val="superscript"/>
      <sz val="11"/>
      <name val="Arial"/>
      <family val="2"/>
    </font>
    <font>
      <b/>
      <sz val="11"/>
      <color theme="0"/>
      <name val="Arial"/>
      <family val="2"/>
    </font>
    <font>
      <b/>
      <sz val="11"/>
      <color theme="1"/>
      <name val="Arial"/>
      <family val="2"/>
    </font>
    <font>
      <i/>
      <sz val="11"/>
      <color rgb="FFFF0000"/>
      <name val="Arial"/>
      <family val="2"/>
    </font>
    <font>
      <sz val="11"/>
      <color rgb="FFFF0000"/>
      <name val="Arial"/>
      <family val="2"/>
    </font>
    <font>
      <b/>
      <sz val="11"/>
      <color indexed="12"/>
      <name val="Arial"/>
      <family val="2"/>
    </font>
    <font>
      <b/>
      <sz val="10"/>
      <name val="Arial"/>
      <family val="2"/>
    </font>
    <font>
      <strike/>
      <sz val="10"/>
      <name val="Arial"/>
      <family val="2"/>
    </font>
    <font>
      <sz val="9"/>
      <name val="Arial"/>
      <family val="2"/>
    </font>
    <font>
      <b/>
      <i/>
      <sz val="10"/>
      <color theme="1"/>
      <name val="Arial"/>
      <family val="2"/>
    </font>
    <font>
      <b/>
      <u/>
      <sz val="10"/>
      <name val="Arial"/>
      <family val="2"/>
    </font>
    <font>
      <sz val="10"/>
      <color theme="1"/>
      <name val="Arial"/>
      <family val="2"/>
    </font>
    <font>
      <b/>
      <sz val="12"/>
      <color theme="1"/>
      <name val="Arial"/>
      <family val="2"/>
    </font>
    <font>
      <sz val="12"/>
      <color theme="1"/>
      <name val="Arial"/>
      <family val="2"/>
    </font>
    <font>
      <b/>
      <sz val="10"/>
      <color theme="1"/>
      <name val="Arial"/>
      <family val="2"/>
    </font>
    <font>
      <sz val="10"/>
      <color theme="1"/>
      <name val="Calibri"/>
      <family val="2"/>
      <scheme val="minor"/>
    </font>
    <font>
      <b/>
      <i/>
      <sz val="11"/>
      <color theme="1"/>
      <name val="Arial"/>
      <family val="2"/>
    </font>
    <font>
      <b/>
      <sz val="10"/>
      <color rgb="FFFF0000"/>
      <name val="Arial"/>
      <family val="2"/>
    </font>
    <font>
      <b/>
      <sz val="11"/>
      <color rgb="FFFF0000"/>
      <name val="Arial"/>
      <family val="2"/>
    </font>
    <font>
      <b/>
      <i/>
      <sz val="10"/>
      <name val="Arial"/>
      <family val="2"/>
    </font>
    <font>
      <b/>
      <vertAlign val="superscript"/>
      <sz val="10"/>
      <name val="Arial"/>
      <family val="2"/>
    </font>
    <font>
      <b/>
      <vertAlign val="superscript"/>
      <sz val="11"/>
      <color theme="1"/>
      <name val="Calibri"/>
      <family val="2"/>
      <scheme val="minor"/>
    </font>
    <font>
      <b/>
      <sz val="11"/>
      <color rgb="FFFF0000"/>
      <name val="Calibri"/>
      <family val="2"/>
      <scheme val="minor"/>
    </font>
    <font>
      <b/>
      <u/>
      <sz val="10"/>
      <color theme="1"/>
      <name val="Arial"/>
      <family val="2"/>
    </font>
    <font>
      <b/>
      <vertAlign val="superscript"/>
      <sz val="10"/>
      <color theme="1"/>
      <name val="Arial"/>
      <family val="2"/>
    </font>
    <font>
      <vertAlign val="superscript"/>
      <sz val="11"/>
      <color theme="1"/>
      <name val="Calibri"/>
      <family val="2"/>
      <scheme val="minor"/>
    </font>
    <font>
      <b/>
      <sz val="14"/>
      <color indexed="10"/>
      <name val="Arial"/>
      <family val="2"/>
    </font>
    <font>
      <sz val="12"/>
      <name val="Arial"/>
      <family val="2"/>
    </font>
    <font>
      <b/>
      <sz val="10"/>
      <color theme="3"/>
      <name val="Arial"/>
      <family val="2"/>
    </font>
    <font>
      <sz val="8"/>
      <name val="Arial"/>
      <family val="2"/>
    </font>
    <font>
      <b/>
      <sz val="12"/>
      <name val="Arial"/>
      <family val="2"/>
    </font>
    <font>
      <b/>
      <sz val="11"/>
      <name val="Calibri"/>
      <family val="2"/>
      <scheme val="minor"/>
    </font>
    <font>
      <sz val="9"/>
      <color theme="1"/>
      <name val="Calibri"/>
      <family val="2"/>
    </font>
    <font>
      <b/>
      <sz val="10"/>
      <color theme="1"/>
      <name val="Calibri"/>
      <family val="2"/>
      <scheme val="minor"/>
    </font>
    <font>
      <b/>
      <sz val="10"/>
      <color theme="0"/>
      <name val="Arial"/>
      <family val="2"/>
    </font>
    <font>
      <b/>
      <sz val="12"/>
      <color theme="0"/>
      <name val="Arial"/>
      <family val="2"/>
    </font>
    <font>
      <sz val="12"/>
      <color indexed="8"/>
      <name val="Arial"/>
      <family val="2"/>
    </font>
    <font>
      <sz val="13"/>
      <color indexed="8"/>
      <name val="Arial"/>
      <family val="2"/>
    </font>
    <font>
      <sz val="13"/>
      <name val="Arial"/>
      <family val="2"/>
    </font>
    <font>
      <b/>
      <sz val="12"/>
      <color indexed="8"/>
      <name val="Arial"/>
      <family val="2"/>
    </font>
    <font>
      <b/>
      <sz val="10"/>
      <color rgb="FF000000"/>
      <name val="Arial"/>
      <family val="2"/>
    </font>
    <font>
      <b/>
      <sz val="11"/>
      <color theme="0"/>
      <name val="Calibri"/>
      <family val="2"/>
      <scheme val="minor"/>
    </font>
    <font>
      <b/>
      <vertAlign val="superscript"/>
      <sz val="12"/>
      <color theme="1"/>
      <name val="Calibri"/>
      <family val="2"/>
      <scheme val="minor"/>
    </font>
    <font>
      <vertAlign val="subscript"/>
      <sz val="11"/>
      <color theme="1"/>
      <name val="Calibri"/>
      <family val="2"/>
      <scheme val="minor"/>
    </font>
    <font>
      <vertAlign val="subscript"/>
      <sz val="11"/>
      <name val="Calibri"/>
      <family val="2"/>
      <scheme val="minor"/>
    </font>
    <font>
      <strike/>
      <sz val="11"/>
      <color theme="1"/>
      <name val="Calibri"/>
      <family val="2"/>
      <scheme val="minor"/>
    </font>
    <font>
      <sz val="12"/>
      <color theme="1"/>
      <name val="Calibri"/>
      <family val="2"/>
    </font>
    <font>
      <sz val="11"/>
      <color rgb="FF000000"/>
      <name val="Calibri"/>
      <family val="2"/>
    </font>
  </fonts>
  <fills count="24">
    <fill>
      <patternFill patternType="none"/>
    </fill>
    <fill>
      <patternFill patternType="gray125"/>
    </fill>
    <fill>
      <patternFill patternType="solid">
        <fgColor theme="5" tint="0.59999389629810485"/>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rgb="FFA6A6A6"/>
        <bgColor indexed="64"/>
      </patternFill>
    </fill>
    <fill>
      <patternFill patternType="solid">
        <fgColor indexed="9"/>
        <bgColor indexed="64"/>
      </patternFill>
    </fill>
    <fill>
      <patternFill patternType="solid">
        <fgColor rgb="FFEBF1DE"/>
        <bgColor indexed="64"/>
      </patternFill>
    </fill>
    <fill>
      <patternFill patternType="solid">
        <fgColor theme="6"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indexed="22"/>
        <bgColor indexed="64"/>
      </patternFill>
    </fill>
    <fill>
      <patternFill patternType="solid">
        <fgColor indexed="13"/>
        <bgColor indexed="64"/>
      </patternFill>
    </fill>
    <fill>
      <patternFill patternType="solid">
        <fgColor rgb="FFFF0000"/>
        <bgColor indexed="64"/>
      </patternFill>
    </fill>
    <fill>
      <patternFill patternType="solid">
        <fgColor rgb="FFF2F2F2"/>
        <bgColor indexed="64"/>
      </patternFill>
    </fill>
    <fill>
      <patternFill patternType="solid">
        <fgColor rgb="FFFFFFFF"/>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rgb="FFFFFF00"/>
        <bgColor indexed="64"/>
      </patternFill>
    </fill>
    <fill>
      <patternFill patternType="solid">
        <fgColor rgb="FFFFFF99"/>
        <bgColor indexed="64"/>
      </patternFill>
    </fill>
    <fill>
      <patternFill patternType="solid">
        <fgColor theme="2"/>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1"/>
        <bgColor indexed="64"/>
      </patternFill>
    </fill>
  </fills>
  <borders count="9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auto="1"/>
      </right>
      <top/>
      <bottom/>
      <diagonal/>
    </border>
    <border>
      <left style="medium">
        <color auto="1"/>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auto="1"/>
      </right>
      <top/>
      <bottom style="medium">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top style="medium">
        <color indexed="9"/>
      </top>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right/>
      <top style="medium">
        <color theme="0"/>
      </top>
      <bottom style="medium">
        <color theme="0"/>
      </bottom>
      <diagonal/>
    </border>
    <border>
      <left style="medium">
        <color indexed="9"/>
      </left>
      <right/>
      <top/>
      <bottom style="medium">
        <color indexed="9"/>
      </bottom>
      <diagonal/>
    </border>
    <border>
      <left style="thin">
        <color theme="0"/>
      </left>
      <right style="thin">
        <color theme="0"/>
      </right>
      <top style="thin">
        <color theme="0"/>
      </top>
      <bottom style="thin">
        <color theme="0"/>
      </bottom>
      <diagonal/>
    </border>
    <border>
      <left style="medium">
        <color indexed="64"/>
      </left>
      <right/>
      <top style="medium">
        <color indexed="9"/>
      </top>
      <bottom style="medium">
        <color indexed="9"/>
      </bottom>
      <diagonal/>
    </border>
    <border>
      <left style="medium">
        <color indexed="64"/>
      </left>
      <right/>
      <top/>
      <bottom style="medium">
        <color indexed="9"/>
      </bottom>
      <diagonal/>
    </border>
    <border>
      <left style="medium">
        <color indexed="64"/>
      </left>
      <right style="medium">
        <color indexed="9"/>
      </right>
      <top/>
      <bottom/>
      <diagonal/>
    </border>
    <border>
      <left style="medium">
        <color indexed="9"/>
      </left>
      <right style="medium">
        <color indexed="9"/>
      </right>
      <top style="medium">
        <color indexed="9"/>
      </top>
      <bottom style="medium">
        <color indexed="9"/>
      </bottom>
      <diagonal/>
    </border>
    <border>
      <left style="medium">
        <color indexed="9"/>
      </left>
      <right/>
      <top/>
      <bottom/>
      <diagonal/>
    </border>
    <border>
      <left style="medium">
        <color indexed="9"/>
      </left>
      <right style="medium">
        <color indexed="64"/>
      </right>
      <top style="medium">
        <color indexed="9"/>
      </top>
      <bottom style="medium">
        <color indexed="9"/>
      </bottom>
      <diagonal/>
    </border>
    <border>
      <left/>
      <right style="medium">
        <color indexed="9"/>
      </right>
      <top/>
      <bottom/>
      <diagonal/>
    </border>
    <border>
      <left/>
      <right/>
      <top/>
      <bottom style="medium">
        <color auto="1"/>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style="thick">
        <color theme="0" tint="-0.34998626667073579"/>
      </right>
      <top/>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style="thick">
        <color theme="0" tint="-0.34998626667073579"/>
      </left>
      <right style="thick">
        <color theme="0" tint="-0.34998626667073579"/>
      </right>
      <top style="thick">
        <color theme="0" tint="-0.34998626667073579"/>
      </top>
      <bottom/>
      <diagonal/>
    </border>
    <border>
      <left style="thick">
        <color theme="0" tint="-0.34998626667073579"/>
      </left>
      <right style="thick">
        <color theme="0" tint="-0.34998626667073579"/>
      </right>
      <top/>
      <bottom/>
      <diagonal/>
    </border>
    <border>
      <left style="thick">
        <color theme="0" tint="-0.34998626667073579"/>
      </left>
      <right style="thick">
        <color theme="0" tint="-0.34998626667073579"/>
      </right>
      <top/>
      <bottom style="thick">
        <color theme="0" tint="-0.34998626667073579"/>
      </bottom>
      <diagonal/>
    </border>
    <border>
      <left style="medium">
        <color indexed="64"/>
      </left>
      <right style="medium">
        <color indexed="64"/>
      </right>
      <top style="medium">
        <color indexed="64"/>
      </top>
      <bottom style="medium">
        <color indexed="64"/>
      </bottom>
      <diagonal/>
    </border>
    <border>
      <left style="thick">
        <color theme="0" tint="-0.34998626667073579"/>
      </left>
      <right style="medium">
        <color indexed="64"/>
      </right>
      <top style="thick">
        <color theme="0" tint="-0.34998626667073579"/>
      </top>
      <bottom/>
      <diagonal/>
    </border>
    <border>
      <left style="medium">
        <color theme="0"/>
      </left>
      <right/>
      <top style="medium">
        <color theme="0"/>
      </top>
      <bottom/>
      <diagonal/>
    </border>
    <border>
      <left/>
      <right/>
      <top style="medium">
        <color theme="0"/>
      </top>
      <bottom/>
      <diagonal/>
    </border>
    <border>
      <left style="medium">
        <color indexed="64"/>
      </left>
      <right/>
      <top style="medium">
        <color theme="0"/>
      </top>
      <bottom/>
      <diagonal/>
    </border>
    <border>
      <left/>
      <right style="medium">
        <color indexed="64"/>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style="medium">
        <color theme="0"/>
      </right>
      <top style="medium">
        <color theme="0"/>
      </top>
      <bottom/>
      <diagonal/>
    </border>
    <border>
      <left/>
      <right style="medium">
        <color theme="0"/>
      </right>
      <top/>
      <bottom/>
      <diagonal/>
    </border>
    <border>
      <left/>
      <right style="medium">
        <color theme="0"/>
      </right>
      <top style="medium">
        <color theme="0"/>
      </top>
      <bottom style="medium">
        <color theme="0"/>
      </bottom>
      <diagonal/>
    </border>
    <border>
      <left/>
      <right style="medium">
        <color theme="0"/>
      </right>
      <top/>
      <bottom style="medium">
        <color indexed="64"/>
      </bottom>
      <diagonal/>
    </border>
    <border>
      <left style="medium">
        <color theme="0"/>
      </left>
      <right style="medium">
        <color theme="0"/>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thin">
        <color indexed="9"/>
      </left>
      <right style="thin">
        <color indexed="9"/>
      </right>
      <top style="thin">
        <color indexed="9"/>
      </top>
      <bottom style="thin">
        <color indexed="9"/>
      </bottom>
      <diagonal/>
    </border>
    <border>
      <left/>
      <right/>
      <top style="thin">
        <color indexed="64"/>
      </top>
      <bottom style="medium">
        <color indexed="64"/>
      </bottom>
      <diagonal/>
    </border>
    <border>
      <left/>
      <right/>
      <top style="thin">
        <color theme="0"/>
      </top>
      <bottom/>
      <diagonal/>
    </border>
    <border>
      <left/>
      <right/>
      <top style="thin">
        <color theme="0"/>
      </top>
      <bottom style="thin">
        <color theme="0"/>
      </bottom>
      <diagonal/>
    </border>
  </borders>
  <cellStyleXfs count="20">
    <xf numFmtId="0" fontId="0" fillId="0" borderId="0"/>
    <xf numFmtId="0" fontId="6" fillId="0" borderId="0"/>
    <xf numFmtId="9" fontId="10" fillId="0" borderId="0" applyFont="0" applyFill="0" applyBorder="0" applyAlignment="0" applyProtection="0"/>
    <xf numFmtId="0" fontId="6" fillId="0" borderId="0"/>
    <xf numFmtId="0" fontId="6" fillId="0" borderId="0"/>
    <xf numFmtId="0" fontId="6" fillId="0" borderId="0"/>
    <xf numFmtId="173"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173"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5" fontId="10" fillId="0" borderId="0" applyFont="0" applyFill="0" applyBorder="0" applyAlignment="0" applyProtection="0"/>
    <xf numFmtId="0" fontId="6" fillId="0" borderId="0"/>
    <xf numFmtId="175" fontId="6" fillId="0" borderId="0" applyFont="0" applyFill="0" applyBorder="0" applyAlignment="0" applyProtection="0"/>
    <xf numFmtId="173" fontId="6" fillId="0" borderId="0" applyFont="0" applyFill="0" applyBorder="0" applyAlignment="0" applyProtection="0"/>
    <xf numFmtId="0" fontId="6" fillId="0" borderId="0"/>
    <xf numFmtId="9" fontId="6" fillId="0" borderId="0" applyFont="0" applyFill="0" applyBorder="0" applyAlignment="0" applyProtection="0"/>
    <xf numFmtId="0" fontId="75" fillId="0" borderId="0"/>
  </cellStyleXfs>
  <cellXfs count="946">
    <xf numFmtId="0" fontId="0" fillId="0" borderId="0" xfId="0"/>
    <xf numFmtId="0" fontId="2" fillId="0" borderId="0" xfId="0" applyFont="1"/>
    <xf numFmtId="0" fontId="0" fillId="0" borderId="0" xfId="0" applyAlignment="1">
      <alignment vertical="top" wrapText="1"/>
    </xf>
    <xf numFmtId="0" fontId="0" fillId="0" borderId="4" xfId="0" applyBorder="1" applyAlignment="1">
      <alignment horizontal="right" vertical="top"/>
    </xf>
    <xf numFmtId="0" fontId="4" fillId="0" borderId="5" xfId="0" applyFont="1" applyBorder="1"/>
    <xf numFmtId="0" fontId="5" fillId="0" borderId="0" xfId="0" applyFont="1"/>
    <xf numFmtId="0" fontId="5" fillId="0" borderId="6" xfId="0" applyFont="1" applyBorder="1" applyAlignment="1">
      <alignment vertical="top" wrapText="1"/>
    </xf>
    <xf numFmtId="0" fontId="5" fillId="0" borderId="4" xfId="0" applyFont="1" applyBorder="1" applyAlignment="1">
      <alignment horizontal="right" vertical="top"/>
    </xf>
    <xf numFmtId="0" fontId="5" fillId="0" borderId="0" xfId="1" applyFont="1" applyAlignment="1">
      <alignment wrapText="1"/>
    </xf>
    <xf numFmtId="0" fontId="5" fillId="0" borderId="7" xfId="0" applyFont="1" applyBorder="1" applyAlignment="1">
      <alignment horizontal="right" vertical="top"/>
    </xf>
    <xf numFmtId="0" fontId="0" fillId="0" borderId="11" xfId="0" applyBorder="1" applyAlignment="1">
      <alignment horizontal="right" vertical="top"/>
    </xf>
    <xf numFmtId="0" fontId="5" fillId="0" borderId="0" xfId="0" applyFont="1" applyAlignment="1">
      <alignment vertical="top" wrapText="1"/>
    </xf>
    <xf numFmtId="0" fontId="2" fillId="0" borderId="8" xfId="0" applyFont="1" applyBorder="1"/>
    <xf numFmtId="0" fontId="2" fillId="0" borderId="9" xfId="0" applyFont="1" applyBorder="1"/>
    <xf numFmtId="0" fontId="0" fillId="0" borderId="9" xfId="0" applyBorder="1"/>
    <xf numFmtId="0" fontId="0" fillId="0" borderId="9" xfId="0" applyBorder="1" applyAlignment="1">
      <alignment vertical="top" wrapText="1"/>
    </xf>
    <xf numFmtId="0" fontId="1" fillId="3" borderId="12" xfId="0" applyFont="1" applyFill="1" applyBorder="1" applyAlignment="1">
      <alignment horizontal="center" vertical="center" wrapText="1"/>
    </xf>
    <xf numFmtId="0" fontId="1" fillId="3" borderId="15" xfId="0" applyFont="1" applyFill="1" applyBorder="1" applyAlignment="1">
      <alignment horizontal="center" vertical="top"/>
    </xf>
    <xf numFmtId="0" fontId="1" fillId="3" borderId="3" xfId="0" applyFont="1" applyFill="1" applyBorder="1" applyAlignment="1">
      <alignment vertical="top" wrapText="1"/>
    </xf>
    <xf numFmtId="0" fontId="0" fillId="0" borderId="19" xfId="0" applyBorder="1" applyAlignment="1">
      <alignment horizontal="center" vertical="top"/>
    </xf>
    <xf numFmtId="0" fontId="0" fillId="0" borderId="6" xfId="0" applyBorder="1" applyAlignment="1">
      <alignment vertical="top" wrapText="1"/>
    </xf>
    <xf numFmtId="0" fontId="7" fillId="0" borderId="6" xfId="0" applyFont="1" applyBorder="1" applyAlignment="1">
      <alignment vertical="top" wrapText="1"/>
    </xf>
    <xf numFmtId="0" fontId="0" fillId="0" borderId="23" xfId="0" applyBorder="1" applyAlignment="1">
      <alignment horizontal="center" vertical="top"/>
    </xf>
    <xf numFmtId="0" fontId="0" fillId="0" borderId="24" xfId="0" applyBorder="1" applyAlignment="1">
      <alignment vertical="top" wrapText="1"/>
    </xf>
    <xf numFmtId="0" fontId="0" fillId="0" borderId="6" xfId="0" applyBorder="1" applyAlignment="1">
      <alignment horizontal="left" vertical="top" wrapText="1"/>
    </xf>
    <xf numFmtId="0" fontId="0" fillId="0" borderId="28" xfId="0" applyBorder="1" applyAlignment="1">
      <alignment horizontal="center" vertical="top"/>
    </xf>
    <xf numFmtId="0" fontId="0" fillId="0" borderId="29" xfId="0" applyBorder="1" applyAlignment="1">
      <alignment horizontal="left" vertical="top" wrapText="1"/>
    </xf>
    <xf numFmtId="0" fontId="0" fillId="0" borderId="30" xfId="0" applyBorder="1" applyAlignment="1">
      <alignment horizontal="left" vertical="top" wrapText="1"/>
    </xf>
    <xf numFmtId="0" fontId="0" fillId="0" borderId="31" xfId="0" applyBorder="1" applyAlignment="1">
      <alignment vertical="top" wrapText="1"/>
    </xf>
    <xf numFmtId="0" fontId="9" fillId="0" borderId="6" xfId="0" applyFont="1" applyBorder="1" applyAlignment="1">
      <alignment vertical="top" wrapText="1"/>
    </xf>
    <xf numFmtId="0" fontId="9" fillId="0" borderId="6" xfId="0" applyFont="1" applyBorder="1" applyAlignment="1">
      <alignment horizontal="left" vertical="top" wrapText="1"/>
    </xf>
    <xf numFmtId="0" fontId="0" fillId="0" borderId="31" xfId="0" applyBorder="1" applyAlignment="1">
      <alignment horizontal="left" vertical="top" wrapText="1"/>
    </xf>
    <xf numFmtId="0" fontId="9" fillId="0" borderId="31" xfId="0" applyFont="1" applyBorder="1" applyAlignment="1">
      <alignment horizontal="left" vertical="top" wrapText="1"/>
    </xf>
    <xf numFmtId="0" fontId="0" fillId="0" borderId="35" xfId="0" applyBorder="1" applyAlignment="1">
      <alignment horizontal="center" vertical="top"/>
    </xf>
    <xf numFmtId="0" fontId="0" fillId="0" borderId="10" xfId="0" applyBorder="1" applyAlignment="1">
      <alignment vertical="top" wrapText="1"/>
    </xf>
    <xf numFmtId="0" fontId="6" fillId="0" borderId="0" xfId="3" applyFont="1" applyProtection="1"/>
    <xf numFmtId="164" fontId="0" fillId="0" borderId="0" xfId="0" applyNumberFormat="1" applyProtection="1">
      <protection locked="0"/>
    </xf>
    <xf numFmtId="0" fontId="14" fillId="0" borderId="0" xfId="3" applyFont="1" applyProtection="1">
      <protection locked="0"/>
    </xf>
    <xf numFmtId="0" fontId="6" fillId="0" borderId="0" xfId="3" applyFont="1" applyProtection="1">
      <protection locked="0"/>
    </xf>
    <xf numFmtId="0" fontId="15" fillId="0" borderId="0" xfId="3" applyFont="1" applyProtection="1">
      <protection locked="0"/>
    </xf>
    <xf numFmtId="164" fontId="0" fillId="0" borderId="0" xfId="0" applyNumberFormat="1" applyBorder="1" applyProtection="1">
      <protection locked="0"/>
    </xf>
    <xf numFmtId="164" fontId="0" fillId="0" borderId="9" xfId="0" applyNumberFormat="1" applyBorder="1" applyProtection="1">
      <protection locked="0"/>
    </xf>
    <xf numFmtId="0" fontId="16" fillId="0" borderId="9" xfId="3" applyFont="1" applyFill="1" applyBorder="1" applyAlignment="1" applyProtection="1">
      <alignment horizontal="center" vertical="center" wrapText="1"/>
      <protection locked="0"/>
    </xf>
    <xf numFmtId="0" fontId="17" fillId="0" borderId="0" xfId="0" applyNumberFormat="1" applyFont="1" applyFill="1" applyProtection="1"/>
    <xf numFmtId="0" fontId="16" fillId="0" borderId="0" xfId="0" applyNumberFormat="1" applyFont="1" applyAlignment="1" applyProtection="1">
      <alignment wrapText="1"/>
    </xf>
    <xf numFmtId="0" fontId="19" fillId="0" borderId="36" xfId="0" applyNumberFormat="1" applyFont="1" applyBorder="1" applyAlignment="1" applyProtection="1">
      <alignment horizontal="center"/>
    </xf>
    <xf numFmtId="0" fontId="19" fillId="0" borderId="3" xfId="0" applyNumberFormat="1" applyFont="1" applyBorder="1" applyAlignment="1" applyProtection="1">
      <alignment horizontal="center"/>
    </xf>
    <xf numFmtId="0" fontId="19" fillId="0" borderId="3" xfId="0" applyNumberFormat="1" applyFont="1" applyBorder="1" applyAlignment="1" applyProtection="1"/>
    <xf numFmtId="0" fontId="14" fillId="0" borderId="0" xfId="3" applyFont="1" applyProtection="1"/>
    <xf numFmtId="0" fontId="26" fillId="0" borderId="37" xfId="0" applyFont="1" applyBorder="1" applyAlignment="1" applyProtection="1">
      <alignment vertical="center"/>
    </xf>
    <xf numFmtId="0" fontId="27" fillId="0" borderId="36" xfId="0" applyFont="1" applyBorder="1" applyProtection="1"/>
    <xf numFmtId="166" fontId="27" fillId="0" borderId="43" xfId="0" applyNumberFormat="1" applyFont="1" applyBorder="1" applyProtection="1"/>
    <xf numFmtId="166" fontId="27" fillId="0" borderId="0" xfId="0" applyNumberFormat="1" applyFont="1" applyBorder="1" applyProtection="1"/>
    <xf numFmtId="165" fontId="0" fillId="0" borderId="0" xfId="0" applyNumberFormat="1" applyBorder="1" applyAlignment="1" applyProtection="1">
      <alignment wrapText="1"/>
    </xf>
    <xf numFmtId="165" fontId="16" fillId="0" borderId="6" xfId="0" applyNumberFormat="1" applyFont="1" applyBorder="1" applyAlignment="1" applyProtection="1">
      <alignment horizontal="center" vertical="center" wrapText="1"/>
    </xf>
    <xf numFmtId="165" fontId="27" fillId="0" borderId="5" xfId="0" applyNumberFormat="1" applyFont="1" applyBorder="1" applyProtection="1"/>
    <xf numFmtId="165" fontId="27" fillId="0" borderId="0" xfId="0" applyNumberFormat="1" applyFont="1" applyBorder="1" applyProtection="1"/>
    <xf numFmtId="166" fontId="0" fillId="0" borderId="0" xfId="0" applyNumberFormat="1" applyBorder="1" applyAlignment="1" applyProtection="1">
      <alignment wrapText="1"/>
    </xf>
    <xf numFmtId="166" fontId="16" fillId="0" borderId="6" xfId="0" applyNumberFormat="1" applyFont="1" applyBorder="1" applyAlignment="1" applyProtection="1">
      <alignment horizontal="center" vertical="center" wrapText="1"/>
    </xf>
    <xf numFmtId="166" fontId="27" fillId="0" borderId="5" xfId="0" applyNumberFormat="1" applyFont="1" applyBorder="1" applyProtection="1"/>
    <xf numFmtId="166" fontId="27" fillId="0" borderId="0" xfId="0" applyNumberFormat="1" applyFont="1" applyFill="1" applyBorder="1" applyProtection="1"/>
    <xf numFmtId="166" fontId="16" fillId="0" borderId="0" xfId="0" applyNumberFormat="1" applyFont="1" applyBorder="1" applyAlignment="1" applyProtection="1">
      <alignment horizontal="center" vertical="center" wrapText="1"/>
    </xf>
    <xf numFmtId="166" fontId="0" fillId="0" borderId="44" xfId="0" applyNumberFormat="1" applyBorder="1" applyAlignment="1" applyProtection="1">
      <alignment wrapText="1"/>
    </xf>
    <xf numFmtId="166" fontId="0" fillId="0" borderId="43" xfId="0" applyNumberFormat="1" applyBorder="1" applyAlignment="1" applyProtection="1">
      <alignment wrapText="1"/>
    </xf>
    <xf numFmtId="166" fontId="0" fillId="0" borderId="5" xfId="0" applyNumberFormat="1" applyBorder="1" applyProtection="1"/>
    <xf numFmtId="166" fontId="0" fillId="0" borderId="0" xfId="0" applyNumberFormat="1" applyBorder="1" applyProtection="1"/>
    <xf numFmtId="166" fontId="0" fillId="0" borderId="0" xfId="0" applyNumberFormat="1" applyFill="1" applyBorder="1" applyProtection="1"/>
    <xf numFmtId="166" fontId="0" fillId="4" borderId="6" xfId="0" applyNumberFormat="1" applyFill="1" applyBorder="1" applyProtection="1"/>
    <xf numFmtId="166" fontId="0" fillId="0" borderId="45" xfId="0" applyNumberFormat="1" applyBorder="1" applyProtection="1"/>
    <xf numFmtId="0" fontId="27" fillId="0" borderId="5" xfId="0" applyFont="1" applyBorder="1" applyProtection="1"/>
    <xf numFmtId="0" fontId="27" fillId="0" borderId="6" xfId="0" applyFont="1" applyBorder="1" applyAlignment="1" applyProtection="1">
      <alignment horizontal="center"/>
    </xf>
    <xf numFmtId="165" fontId="27" fillId="5" borderId="46" xfId="0" applyNumberFormat="1" applyFont="1" applyFill="1" applyBorder="1" applyProtection="1"/>
    <xf numFmtId="165" fontId="27" fillId="5" borderId="47" xfId="0" applyNumberFormat="1" applyFont="1" applyFill="1" applyBorder="1" applyProtection="1"/>
    <xf numFmtId="165" fontId="27" fillId="0" borderId="0" xfId="0" applyNumberFormat="1" applyFont="1" applyFill="1" applyBorder="1" applyProtection="1"/>
    <xf numFmtId="165" fontId="27" fillId="6" borderId="48" xfId="0" applyNumberFormat="1" applyFont="1" applyFill="1" applyBorder="1" applyProtection="1"/>
    <xf numFmtId="165" fontId="27" fillId="0" borderId="6" xfId="0" applyNumberFormat="1" applyFont="1" applyFill="1" applyBorder="1" applyProtection="1"/>
    <xf numFmtId="165" fontId="27" fillId="6" borderId="49" xfId="0" applyNumberFormat="1" applyFont="1" applyFill="1" applyBorder="1" applyProtection="1"/>
    <xf numFmtId="165" fontId="27" fillId="6" borderId="47" xfId="0" applyNumberFormat="1" applyFont="1" applyFill="1" applyBorder="1" applyProtection="1"/>
    <xf numFmtId="165" fontId="27" fillId="7" borderId="50" xfId="3" applyNumberFormat="1" applyFont="1" applyFill="1" applyBorder="1" applyProtection="1">
      <protection locked="0"/>
    </xf>
    <xf numFmtId="165" fontId="27" fillId="7" borderId="51" xfId="3" applyNumberFormat="1" applyFont="1" applyFill="1" applyBorder="1" applyProtection="1">
      <protection locked="0"/>
    </xf>
    <xf numFmtId="165" fontId="27" fillId="7" borderId="47" xfId="0" applyNumberFormat="1" applyFont="1" applyFill="1" applyBorder="1" applyProtection="1">
      <protection locked="0"/>
    </xf>
    <xf numFmtId="165" fontId="27" fillId="7" borderId="47" xfId="3" applyNumberFormat="1" applyFont="1" applyFill="1" applyBorder="1" applyProtection="1">
      <protection locked="0"/>
    </xf>
    <xf numFmtId="165" fontId="27" fillId="8" borderId="47" xfId="0" applyNumberFormat="1" applyFont="1" applyFill="1" applyBorder="1" applyProtection="1">
      <protection locked="0"/>
    </xf>
    <xf numFmtId="165" fontId="27" fillId="8" borderId="47" xfId="3" applyNumberFormat="1" applyFont="1" applyFill="1" applyBorder="1" applyProtection="1">
      <protection locked="0"/>
    </xf>
    <xf numFmtId="165" fontId="27" fillId="6" borderId="52" xfId="0" applyNumberFormat="1" applyFont="1" applyFill="1" applyBorder="1" applyProtection="1"/>
    <xf numFmtId="165" fontId="27" fillId="8" borderId="53" xfId="3" applyNumberFormat="1" applyFont="1" applyFill="1" applyBorder="1" applyProtection="1">
      <protection locked="0"/>
    </xf>
    <xf numFmtId="165" fontId="27" fillId="0" borderId="52" xfId="0" applyNumberFormat="1" applyFont="1" applyFill="1" applyBorder="1" applyProtection="1"/>
    <xf numFmtId="165" fontId="28" fillId="0" borderId="0" xfId="0" applyNumberFormat="1" applyFont="1" applyBorder="1" applyProtection="1"/>
    <xf numFmtId="165" fontId="28" fillId="4" borderId="6" xfId="0" applyNumberFormat="1" applyFont="1" applyFill="1" applyBorder="1" applyProtection="1"/>
    <xf numFmtId="165" fontId="28" fillId="0" borderId="6" xfId="0" applyNumberFormat="1" applyFont="1" applyBorder="1" applyProtection="1"/>
    <xf numFmtId="165" fontId="27" fillId="5" borderId="54" xfId="0" applyNumberFormat="1" applyFont="1" applyFill="1" applyBorder="1" applyProtection="1"/>
    <xf numFmtId="165" fontId="27" fillId="5" borderId="55" xfId="0" applyNumberFormat="1" applyFont="1" applyFill="1" applyBorder="1" applyProtection="1"/>
    <xf numFmtId="165" fontId="27" fillId="7" borderId="56" xfId="3" applyNumberFormat="1" applyFont="1" applyFill="1" applyBorder="1" applyProtection="1">
      <protection locked="0"/>
    </xf>
    <xf numFmtId="165" fontId="27" fillId="7" borderId="54" xfId="0" applyNumberFormat="1" applyFont="1" applyFill="1" applyBorder="1" applyProtection="1">
      <protection locked="0"/>
    </xf>
    <xf numFmtId="165" fontId="27" fillId="7" borderId="55" xfId="0" applyNumberFormat="1" applyFont="1" applyFill="1" applyBorder="1" applyProtection="1">
      <protection locked="0"/>
    </xf>
    <xf numFmtId="165" fontId="27" fillId="8" borderId="55" xfId="0" applyNumberFormat="1" applyFont="1" applyFill="1" applyBorder="1" applyProtection="1">
      <protection locked="0"/>
    </xf>
    <xf numFmtId="0" fontId="27" fillId="0" borderId="5" xfId="0" applyFont="1" applyBorder="1" applyAlignment="1" applyProtection="1"/>
    <xf numFmtId="165" fontId="27" fillId="7" borderId="57" xfId="3" applyNumberFormat="1" applyFont="1" applyFill="1" applyBorder="1" applyProtection="1">
      <protection locked="0"/>
    </xf>
    <xf numFmtId="165" fontId="27" fillId="8" borderId="49" xfId="0" applyNumberFormat="1" applyFont="1" applyFill="1" applyBorder="1" applyProtection="1">
      <protection locked="0"/>
    </xf>
    <xf numFmtId="165" fontId="27" fillId="8" borderId="53" xfId="0" applyNumberFormat="1" applyFont="1" applyFill="1" applyBorder="1" applyProtection="1">
      <protection locked="0"/>
    </xf>
    <xf numFmtId="165" fontId="27" fillId="7" borderId="52" xfId="3" applyNumberFormat="1" applyFont="1" applyFill="1" applyBorder="1" applyProtection="1">
      <protection locked="0"/>
    </xf>
    <xf numFmtId="165" fontId="27" fillId="7" borderId="54" xfId="3" applyNumberFormat="1" applyFont="1" applyFill="1" applyBorder="1" applyProtection="1">
      <protection locked="0"/>
    </xf>
    <xf numFmtId="167" fontId="27" fillId="0" borderId="5" xfId="0" applyNumberFormat="1" applyFont="1" applyBorder="1" applyAlignment="1" applyProtection="1"/>
    <xf numFmtId="0" fontId="27" fillId="0" borderId="5" xfId="0" applyFont="1" applyBorder="1" applyAlignment="1" applyProtection="1">
      <alignment horizontal="left"/>
    </xf>
    <xf numFmtId="0" fontId="30" fillId="9" borderId="58" xfId="0" applyNumberFormat="1" applyFont="1" applyFill="1" applyBorder="1" applyAlignment="1" applyProtection="1">
      <alignment horizontal="center" vertical="center"/>
    </xf>
    <xf numFmtId="165" fontId="27" fillId="8" borderId="46" xfId="0" applyNumberFormat="1" applyFont="1" applyFill="1" applyBorder="1" applyProtection="1">
      <protection locked="0"/>
    </xf>
    <xf numFmtId="165" fontId="27" fillId="8" borderId="52" xfId="3" applyNumberFormat="1" applyFont="1" applyFill="1" applyBorder="1" applyProtection="1">
      <protection locked="0"/>
    </xf>
    <xf numFmtId="0" fontId="31" fillId="10" borderId="58" xfId="0" applyNumberFormat="1" applyFont="1" applyFill="1" applyBorder="1" applyAlignment="1" applyProtection="1">
      <alignment horizontal="center" vertical="center"/>
      <protection locked="0"/>
    </xf>
    <xf numFmtId="165" fontId="27" fillId="7" borderId="46" xfId="0" applyNumberFormat="1" applyFont="1" applyFill="1" applyBorder="1" applyProtection="1">
      <protection locked="0"/>
    </xf>
    <xf numFmtId="0" fontId="31" fillId="0" borderId="58" xfId="0" applyNumberFormat="1" applyFont="1" applyFill="1" applyBorder="1" applyAlignment="1" applyProtection="1">
      <alignment horizontal="center" vertical="center"/>
    </xf>
    <xf numFmtId="0" fontId="27" fillId="0" borderId="5" xfId="0" applyFont="1" applyBorder="1" applyAlignment="1" applyProtection="1">
      <alignment horizontal="left" vertical="top" wrapText="1"/>
    </xf>
    <xf numFmtId="0" fontId="27" fillId="0" borderId="5" xfId="3" applyFont="1" applyBorder="1" applyAlignment="1" applyProtection="1">
      <alignment horizontal="left" wrapText="1"/>
    </xf>
    <xf numFmtId="0" fontId="27" fillId="0" borderId="6" xfId="0" applyFont="1" applyBorder="1" applyAlignment="1" applyProtection="1">
      <alignment horizontal="center" vertical="center"/>
    </xf>
    <xf numFmtId="166" fontId="27" fillId="0" borderId="0" xfId="0" applyNumberFormat="1" applyFont="1" applyFill="1" applyBorder="1" applyProtection="1">
      <protection locked="0"/>
    </xf>
    <xf numFmtId="166" fontId="27" fillId="0" borderId="6" xfId="0" applyNumberFormat="1" applyFont="1" applyFill="1" applyBorder="1" applyProtection="1">
      <protection locked="0"/>
    </xf>
    <xf numFmtId="166" fontId="27" fillId="0" borderId="5" xfId="0" applyNumberFormat="1" applyFont="1" applyFill="1" applyBorder="1" applyProtection="1">
      <protection locked="0"/>
    </xf>
    <xf numFmtId="165" fontId="27" fillId="0" borderId="5" xfId="0" applyNumberFormat="1" applyFont="1" applyFill="1" applyBorder="1" applyProtection="1">
      <protection locked="0"/>
    </xf>
    <xf numFmtId="165" fontId="27" fillId="0" borderId="0" xfId="0" applyNumberFormat="1" applyFont="1" applyFill="1" applyBorder="1" applyProtection="1">
      <protection locked="0"/>
    </xf>
    <xf numFmtId="165" fontId="27" fillId="0" borderId="6" xfId="0" applyNumberFormat="1" applyFont="1" applyFill="1" applyBorder="1" applyProtection="1">
      <protection locked="0"/>
    </xf>
    <xf numFmtId="166" fontId="0" fillId="0" borderId="5" xfId="0" applyNumberFormat="1" applyBorder="1" applyProtection="1">
      <protection locked="0"/>
    </xf>
    <xf numFmtId="166" fontId="0" fillId="0" borderId="0" xfId="0" applyNumberFormat="1" applyBorder="1" applyProtection="1">
      <protection locked="0"/>
    </xf>
    <xf numFmtId="165" fontId="0" fillId="0" borderId="0" xfId="0" applyNumberFormat="1" applyBorder="1" applyProtection="1"/>
    <xf numFmtId="166" fontId="28" fillId="4" borderId="6" xfId="0" applyNumberFormat="1" applyFont="1" applyFill="1" applyBorder="1" applyProtection="1"/>
    <xf numFmtId="0" fontId="16" fillId="0" borderId="5" xfId="0" applyFont="1" applyBorder="1" applyAlignment="1" applyProtection="1">
      <alignment horizontal="left"/>
    </xf>
    <xf numFmtId="0" fontId="16" fillId="0" borderId="6" xfId="0" applyFont="1" applyBorder="1" applyAlignment="1" applyProtection="1">
      <alignment horizontal="center"/>
    </xf>
    <xf numFmtId="165" fontId="27" fillId="0" borderId="5" xfId="0" applyNumberFormat="1" applyFont="1" applyFill="1" applyBorder="1" applyProtection="1"/>
    <xf numFmtId="165" fontId="27" fillId="4" borderId="6" xfId="0" applyNumberFormat="1" applyFont="1" applyFill="1" applyBorder="1" applyProtection="1"/>
    <xf numFmtId="0" fontId="0" fillId="0" borderId="0" xfId="0" applyProtection="1"/>
    <xf numFmtId="0" fontId="16" fillId="0" borderId="5" xfId="0" applyFont="1" applyBorder="1" applyAlignment="1" applyProtection="1"/>
    <xf numFmtId="166" fontId="0" fillId="0" borderId="6" xfId="0" applyNumberFormat="1" applyBorder="1" applyProtection="1"/>
    <xf numFmtId="165" fontId="27" fillId="0" borderId="59" xfId="0" applyNumberFormat="1" applyFont="1" applyFill="1" applyBorder="1" applyProtection="1"/>
    <xf numFmtId="166" fontId="0" fillId="0" borderId="0" xfId="0" applyNumberFormat="1" applyProtection="1">
      <protection locked="0"/>
    </xf>
    <xf numFmtId="166" fontId="0" fillId="0" borderId="0" xfId="0" applyNumberFormat="1" applyProtection="1"/>
    <xf numFmtId="165" fontId="27" fillId="6" borderId="53" xfId="0" applyNumberFormat="1" applyFont="1" applyFill="1" applyBorder="1" applyProtection="1"/>
    <xf numFmtId="165" fontId="27" fillId="6" borderId="5" xfId="0" applyNumberFormat="1" applyFont="1" applyFill="1" applyBorder="1" applyProtection="1"/>
    <xf numFmtId="0" fontId="28" fillId="0" borderId="0" xfId="0" applyFont="1" applyProtection="1"/>
    <xf numFmtId="0" fontId="27" fillId="0" borderId="6" xfId="0" applyFont="1" applyFill="1" applyBorder="1" applyProtection="1"/>
    <xf numFmtId="165" fontId="27" fillId="0" borderId="60" xfId="0" applyNumberFormat="1" applyFont="1" applyFill="1" applyBorder="1" applyProtection="1"/>
    <xf numFmtId="166" fontId="28" fillId="0" borderId="6" xfId="0" applyNumberFormat="1" applyFont="1" applyBorder="1" applyProtection="1"/>
    <xf numFmtId="166" fontId="33" fillId="0" borderId="0" xfId="0" applyNumberFormat="1" applyFont="1" applyProtection="1">
      <protection locked="0"/>
    </xf>
    <xf numFmtId="166" fontId="28" fillId="0" borderId="0" xfId="0" applyNumberFormat="1" applyFont="1" applyProtection="1">
      <protection locked="0"/>
    </xf>
    <xf numFmtId="166" fontId="28" fillId="0" borderId="0" xfId="0" applyNumberFormat="1" applyFont="1" applyProtection="1"/>
    <xf numFmtId="0" fontId="34" fillId="0" borderId="5" xfId="3" applyFont="1" applyBorder="1" applyProtection="1"/>
    <xf numFmtId="0" fontId="34" fillId="0" borderId="6" xfId="3" applyFont="1" applyBorder="1" applyAlignment="1" applyProtection="1">
      <alignment horizontal="center"/>
    </xf>
    <xf numFmtId="166" fontId="9" fillId="11" borderId="0" xfId="0" applyNumberFormat="1" applyFont="1" applyFill="1" applyBorder="1" applyProtection="1">
      <protection locked="0"/>
    </xf>
    <xf numFmtId="166" fontId="9" fillId="11" borderId="6" xfId="0" applyNumberFormat="1" applyFont="1" applyFill="1" applyBorder="1" applyProtection="1">
      <protection locked="0"/>
    </xf>
    <xf numFmtId="165" fontId="27" fillId="8" borderId="61" xfId="0" applyNumberFormat="1" applyFont="1" applyFill="1" applyBorder="1" applyProtection="1">
      <protection locked="0"/>
    </xf>
    <xf numFmtId="165" fontId="27" fillId="8" borderId="51" xfId="0" applyNumberFormat="1" applyFont="1" applyFill="1" applyBorder="1" applyProtection="1">
      <protection locked="0"/>
    </xf>
    <xf numFmtId="165" fontId="27" fillId="6" borderId="46" xfId="0" applyNumberFormat="1" applyFont="1" applyFill="1" applyBorder="1" applyProtection="1">
      <protection locked="0"/>
    </xf>
    <xf numFmtId="165" fontId="27" fillId="8" borderId="62" xfId="0" applyNumberFormat="1" applyFont="1" applyFill="1" applyBorder="1" applyProtection="1">
      <protection locked="0"/>
    </xf>
    <xf numFmtId="165" fontId="27" fillId="6" borderId="53" xfId="0" applyNumberFormat="1" applyFont="1" applyFill="1" applyBorder="1" applyProtection="1">
      <protection locked="0"/>
    </xf>
    <xf numFmtId="165" fontId="27" fillId="8" borderId="63" xfId="3" applyNumberFormat="1" applyFont="1" applyFill="1" applyBorder="1" applyProtection="1">
      <protection locked="0"/>
    </xf>
    <xf numFmtId="165" fontId="27" fillId="6" borderId="49" xfId="0" applyNumberFormat="1" applyFont="1" applyFill="1" applyBorder="1" applyProtection="1">
      <protection locked="0"/>
    </xf>
    <xf numFmtId="165" fontId="27" fillId="6" borderId="64" xfId="0" applyNumberFormat="1" applyFont="1" applyFill="1" applyBorder="1" applyProtection="1"/>
    <xf numFmtId="165" fontId="27" fillId="8" borderId="65" xfId="0" applyNumberFormat="1" applyFont="1" applyFill="1" applyBorder="1" applyProtection="1">
      <protection locked="0"/>
    </xf>
    <xf numFmtId="166" fontId="0" fillId="0" borderId="0" xfId="0" applyNumberFormat="1" applyFont="1" applyProtection="1">
      <protection locked="0"/>
    </xf>
    <xf numFmtId="166" fontId="0" fillId="0" borderId="6" xfId="0" applyNumberFormat="1" applyFont="1" applyBorder="1" applyProtection="1">
      <protection locked="0"/>
    </xf>
    <xf numFmtId="165" fontId="0" fillId="0" borderId="0" xfId="0" applyNumberFormat="1" applyFont="1" applyProtection="1">
      <protection locked="0"/>
    </xf>
    <xf numFmtId="165" fontId="28" fillId="0" borderId="0" xfId="0" applyNumberFormat="1" applyFont="1" applyProtection="1">
      <protection locked="0"/>
    </xf>
    <xf numFmtId="165" fontId="28" fillId="0" borderId="6" xfId="0" applyNumberFormat="1" applyFont="1" applyBorder="1" applyProtection="1">
      <protection locked="0"/>
    </xf>
    <xf numFmtId="165" fontId="28" fillId="0" borderId="5" xfId="0" applyNumberFormat="1" applyFont="1" applyBorder="1" applyProtection="1">
      <protection locked="0"/>
    </xf>
    <xf numFmtId="165" fontId="28" fillId="0" borderId="0" xfId="0" applyNumberFormat="1" applyFont="1" applyBorder="1" applyProtection="1">
      <protection locked="0"/>
    </xf>
    <xf numFmtId="166" fontId="28" fillId="0" borderId="5" xfId="0" applyNumberFormat="1" applyFont="1" applyBorder="1" applyProtection="1">
      <protection locked="0"/>
    </xf>
    <xf numFmtId="166" fontId="28" fillId="0" borderId="0" xfId="0" applyNumberFormat="1" applyFont="1" applyBorder="1" applyProtection="1">
      <protection locked="0"/>
    </xf>
    <xf numFmtId="166" fontId="28" fillId="0" borderId="0" xfId="0" applyNumberFormat="1" applyFont="1" applyBorder="1" applyProtection="1"/>
    <xf numFmtId="166" fontId="12" fillId="0" borderId="0" xfId="0" applyNumberFormat="1" applyFont="1" applyProtection="1">
      <protection locked="0"/>
    </xf>
    <xf numFmtId="0" fontId="0" fillId="0" borderId="66" xfId="0" applyBorder="1" applyProtection="1"/>
    <xf numFmtId="0" fontId="16" fillId="0" borderId="8" xfId="0" applyFont="1" applyFill="1" applyBorder="1" applyProtection="1"/>
    <xf numFmtId="0" fontId="27" fillId="0" borderId="10" xfId="0" applyFont="1" applyFill="1" applyBorder="1" applyProtection="1"/>
    <xf numFmtId="165" fontId="27" fillId="0" borderId="66" xfId="0" applyNumberFormat="1" applyFont="1" applyFill="1" applyBorder="1" applyProtection="1"/>
    <xf numFmtId="165" fontId="27" fillId="0" borderId="10" xfId="0" applyNumberFormat="1" applyFont="1" applyFill="1" applyBorder="1" applyProtection="1"/>
    <xf numFmtId="165" fontId="27" fillId="0" borderId="8" xfId="0" applyNumberFormat="1" applyFont="1" applyFill="1" applyBorder="1" applyProtection="1"/>
    <xf numFmtId="165" fontId="27" fillId="4" borderId="66" xfId="0" applyNumberFormat="1" applyFont="1" applyFill="1" applyBorder="1" applyProtection="1"/>
    <xf numFmtId="165" fontId="27" fillId="0" borderId="7" xfId="0" applyNumberFormat="1" applyFont="1" applyFill="1" applyBorder="1" applyProtection="1"/>
    <xf numFmtId="166" fontId="12" fillId="0" borderId="66" xfId="0" applyNumberFormat="1" applyFont="1" applyBorder="1" applyProtection="1"/>
    <xf numFmtId="166" fontId="0" fillId="0" borderId="66" xfId="0" applyNumberFormat="1" applyBorder="1" applyProtection="1"/>
    <xf numFmtId="0" fontId="0" fillId="0" borderId="0" xfId="0" applyBorder="1" applyProtection="1"/>
    <xf numFmtId="0" fontId="16" fillId="0" borderId="0" xfId="0" applyFont="1" applyFill="1" applyBorder="1" applyProtection="1"/>
    <xf numFmtId="0" fontId="27" fillId="0" borderId="0" xfId="0" applyFont="1" applyFill="1" applyBorder="1" applyProtection="1"/>
    <xf numFmtId="166" fontId="12" fillId="0" borderId="0" xfId="0" applyNumberFormat="1" applyFont="1" applyBorder="1" applyProtection="1">
      <protection locked="0"/>
    </xf>
    <xf numFmtId="0" fontId="12" fillId="0" borderId="0" xfId="0" applyFont="1" applyProtection="1">
      <protection locked="0"/>
    </xf>
    <xf numFmtId="0" fontId="0" fillId="0" borderId="0" xfId="0" applyProtection="1">
      <protection locked="0"/>
    </xf>
    <xf numFmtId="0" fontId="35" fillId="0" borderId="0" xfId="3" applyFont="1" applyProtection="1"/>
    <xf numFmtId="0" fontId="29" fillId="0" borderId="0" xfId="3" applyFont="1" applyProtection="1"/>
    <xf numFmtId="164" fontId="0" fillId="0" borderId="0" xfId="0" applyNumberFormat="1" applyAlignment="1" applyProtection="1">
      <alignment vertical="top"/>
      <protection locked="0"/>
    </xf>
    <xf numFmtId="0" fontId="29" fillId="0" borderId="0" xfId="3" applyFont="1" applyAlignment="1" applyProtection="1">
      <alignment horizontal="right"/>
    </xf>
    <xf numFmtId="0" fontId="36" fillId="0" borderId="0" xfId="3" applyFont="1" applyProtection="1"/>
    <xf numFmtId="0" fontId="29" fillId="0" borderId="0" xfId="3" applyFont="1" applyAlignment="1" applyProtection="1">
      <alignment vertical="top"/>
    </xf>
    <xf numFmtId="0" fontId="37" fillId="0" borderId="0" xfId="3" applyFont="1" applyAlignment="1" applyProtection="1">
      <alignment horizontal="left" vertical="top" wrapText="1"/>
    </xf>
    <xf numFmtId="0" fontId="6" fillId="0" borderId="0" xfId="0" applyFont="1" applyAlignment="1" applyProtection="1">
      <alignment horizontal="left" vertical="top" wrapText="1"/>
      <protection locked="0"/>
    </xf>
    <xf numFmtId="0" fontId="6" fillId="0" borderId="0" xfId="3" applyFont="1" applyAlignment="1" applyProtection="1">
      <alignment vertical="top" wrapText="1"/>
    </xf>
    <xf numFmtId="164" fontId="0" fillId="0" borderId="0" xfId="0" applyNumberFormat="1" applyAlignment="1" applyProtection="1">
      <protection locked="0"/>
    </xf>
    <xf numFmtId="164" fontId="0" fillId="0" borderId="0" xfId="0" applyNumberFormat="1" applyProtection="1"/>
    <xf numFmtId="0" fontId="13" fillId="0" borderId="0" xfId="0" applyFont="1" applyAlignment="1" applyProtection="1">
      <alignment horizontal="center" vertical="center"/>
    </xf>
    <xf numFmtId="0" fontId="0" fillId="0" borderId="0" xfId="0" applyFill="1" applyProtection="1"/>
    <xf numFmtId="0" fontId="0" fillId="9" borderId="0" xfId="0" applyFill="1" applyAlignment="1" applyProtection="1">
      <alignment horizontal="left"/>
    </xf>
    <xf numFmtId="0" fontId="1" fillId="0" borderId="0" xfId="0" applyFont="1" applyProtection="1"/>
    <xf numFmtId="168" fontId="11" fillId="0" borderId="0" xfId="0" applyNumberFormat="1" applyFont="1" applyAlignment="1" applyProtection="1">
      <alignment horizontal="left"/>
    </xf>
    <xf numFmtId="0" fontId="31" fillId="0" borderId="0" xfId="0" applyFont="1" applyAlignment="1" applyProtection="1">
      <alignment horizontal="right" vertical="center"/>
    </xf>
    <xf numFmtId="0" fontId="0" fillId="0" borderId="0" xfId="0" applyAlignment="1" applyProtection="1">
      <alignment horizontal="right" vertical="center"/>
    </xf>
    <xf numFmtId="0" fontId="0" fillId="0" borderId="0" xfId="0" applyAlignment="1" applyProtection="1">
      <alignment vertical="center"/>
    </xf>
    <xf numFmtId="0" fontId="0" fillId="0" borderId="0" xfId="0" applyFill="1" applyAlignment="1" applyProtection="1">
      <alignment vertical="center"/>
    </xf>
    <xf numFmtId="0" fontId="31" fillId="0" borderId="0" xfId="0" applyFont="1" applyAlignment="1" applyProtection="1">
      <alignment horizontal="right" vertical="center" indent="1"/>
    </xf>
    <xf numFmtId="169" fontId="0" fillId="0" borderId="0" xfId="0" applyNumberFormat="1" applyProtection="1"/>
    <xf numFmtId="0" fontId="28" fillId="0" borderId="0" xfId="0" applyFont="1" applyAlignment="1" applyProtection="1">
      <alignment horizontal="right" vertical="center"/>
    </xf>
    <xf numFmtId="0" fontId="0" fillId="0" borderId="0" xfId="0" applyNumberFormat="1" applyProtection="1"/>
    <xf numFmtId="2" fontId="0" fillId="0" borderId="0" xfId="0" applyNumberFormat="1" applyProtection="1"/>
    <xf numFmtId="0" fontId="31" fillId="0" borderId="0" xfId="0" applyFont="1" applyAlignment="1" applyProtection="1">
      <alignment horizontal="right" vertical="center" indent="2"/>
    </xf>
    <xf numFmtId="0" fontId="28" fillId="8" borderId="71" xfId="0" applyFont="1" applyFill="1" applyBorder="1" applyAlignment="1" applyProtection="1">
      <alignment horizontal="center" vertical="center"/>
      <protection locked="0"/>
    </xf>
    <xf numFmtId="0" fontId="28" fillId="0" borderId="0" xfId="0" applyFont="1" applyFill="1" applyBorder="1" applyAlignment="1" applyProtection="1">
      <alignment horizontal="left" vertical="center"/>
      <protection locked="0"/>
    </xf>
    <xf numFmtId="0" fontId="31" fillId="0" borderId="0" xfId="0" applyFont="1" applyAlignment="1" applyProtection="1">
      <alignment horizontal="left" vertical="center" wrapText="1" indent="1"/>
    </xf>
    <xf numFmtId="0" fontId="31" fillId="0" borderId="0" xfId="0" applyFont="1" applyBorder="1" applyAlignment="1" applyProtection="1">
      <alignment horizontal="left" vertical="center" wrapText="1" indent="1"/>
    </xf>
    <xf numFmtId="0" fontId="31" fillId="0" borderId="0" xfId="0" applyNumberFormat="1" applyFont="1" applyFill="1" applyBorder="1" applyAlignment="1" applyProtection="1">
      <alignment horizontal="center" vertical="center"/>
      <protection locked="0"/>
    </xf>
    <xf numFmtId="0" fontId="31" fillId="10" borderId="71" xfId="0" applyNumberFormat="1" applyFont="1" applyFill="1" applyBorder="1" applyAlignment="1" applyProtection="1">
      <alignment horizontal="center" vertical="center"/>
      <protection locked="0"/>
    </xf>
    <xf numFmtId="0" fontId="0" fillId="0" borderId="0" xfId="0" applyProtection="1">
      <protection locked="0"/>
    </xf>
    <xf numFmtId="0" fontId="0" fillId="0" borderId="0" xfId="0" applyAlignment="1" applyProtection="1">
      <alignment horizontal="left" indent="1"/>
    </xf>
    <xf numFmtId="0" fontId="8" fillId="0" borderId="0" xfId="0" applyFont="1" applyProtection="1"/>
    <xf numFmtId="0" fontId="31" fillId="0" borderId="0" xfId="0" applyFont="1" applyAlignment="1" applyProtection="1">
      <alignment horizontal="right" vertical="center" wrapText="1" indent="2"/>
    </xf>
    <xf numFmtId="0" fontId="31" fillId="0" borderId="0" xfId="0" applyFont="1" applyBorder="1" applyAlignment="1" applyProtection="1">
      <alignment horizontal="right" vertical="center" wrapText="1" indent="2"/>
    </xf>
    <xf numFmtId="0" fontId="39" fillId="0" borderId="0" xfId="0" applyFont="1" applyProtection="1"/>
    <xf numFmtId="0" fontId="0" fillId="8" borderId="75" xfId="0" applyFill="1" applyBorder="1" applyProtection="1"/>
    <xf numFmtId="0" fontId="0" fillId="0" borderId="0" xfId="0" applyAlignment="1" applyProtection="1">
      <alignment horizontal="left"/>
    </xf>
    <xf numFmtId="0" fontId="0" fillId="10" borderId="75" xfId="0" applyFill="1" applyBorder="1" applyProtection="1"/>
    <xf numFmtId="0" fontId="0" fillId="13" borderId="75" xfId="0" applyFill="1" applyBorder="1" applyProtection="1"/>
    <xf numFmtId="0" fontId="0" fillId="0" borderId="0" xfId="0" applyFill="1" applyBorder="1" applyProtection="1"/>
    <xf numFmtId="0" fontId="6" fillId="0" borderId="0" xfId="0" applyFont="1" applyBorder="1" applyAlignment="1" applyProtection="1">
      <alignment horizontal="left" vertical="top" wrapText="1"/>
    </xf>
    <xf numFmtId="0" fontId="0" fillId="4" borderId="75" xfId="0" applyFill="1" applyBorder="1" applyProtection="1"/>
    <xf numFmtId="0" fontId="0" fillId="0" borderId="0" xfId="0" applyAlignment="1" applyProtection="1">
      <alignment wrapText="1"/>
    </xf>
    <xf numFmtId="0" fontId="0" fillId="0" borderId="75" xfId="0" applyBorder="1" applyProtection="1"/>
    <xf numFmtId="0" fontId="0" fillId="9" borderId="0" xfId="0" applyFill="1" applyBorder="1" applyProtection="1"/>
    <xf numFmtId="0" fontId="0" fillId="9" borderId="0" xfId="0" applyFill="1" applyBorder="1" applyProtection="1">
      <protection locked="0"/>
    </xf>
    <xf numFmtId="0" fontId="1" fillId="9" borderId="5" xfId="0" applyFont="1" applyFill="1" applyBorder="1" applyAlignment="1" applyProtection="1">
      <alignment vertical="top" wrapText="1"/>
    </xf>
    <xf numFmtId="0" fontId="1" fillId="9" borderId="5" xfId="0" applyFont="1" applyFill="1" applyBorder="1" applyProtection="1"/>
    <xf numFmtId="0" fontId="1" fillId="9" borderId="0" xfId="0" applyFont="1" applyFill="1" applyBorder="1" applyProtection="1"/>
    <xf numFmtId="0" fontId="31" fillId="10" borderId="76" xfId="0" applyNumberFormat="1" applyFont="1" applyFill="1" applyBorder="1" applyAlignment="1" applyProtection="1">
      <alignment horizontal="center" vertical="center"/>
      <protection locked="0"/>
    </xf>
    <xf numFmtId="0" fontId="1" fillId="0" borderId="5" xfId="0" applyFont="1" applyBorder="1" applyProtection="1"/>
    <xf numFmtId="0" fontId="0" fillId="9" borderId="77" xfId="0" applyFill="1" applyBorder="1" applyProtection="1"/>
    <xf numFmtId="0" fontId="0" fillId="14" borderId="78" xfId="0" applyFill="1" applyBorder="1" applyProtection="1"/>
    <xf numFmtId="0" fontId="0" fillId="9" borderId="78" xfId="0" applyFill="1" applyBorder="1" applyProtection="1"/>
    <xf numFmtId="0" fontId="1" fillId="9" borderId="79" xfId="0" applyFont="1" applyFill="1" applyBorder="1" applyProtection="1"/>
    <xf numFmtId="0" fontId="1" fillId="9" borderId="78" xfId="0" applyFont="1" applyFill="1" applyBorder="1" applyProtection="1"/>
    <xf numFmtId="0" fontId="1" fillId="9" borderId="80" xfId="0" applyFont="1" applyFill="1" applyBorder="1" applyProtection="1"/>
    <xf numFmtId="0" fontId="0" fillId="9" borderId="81" xfId="0" applyFill="1" applyBorder="1" applyProtection="1"/>
    <xf numFmtId="0" fontId="0" fillId="0" borderId="77" xfId="0" applyFill="1" applyBorder="1" applyProtection="1"/>
    <xf numFmtId="0" fontId="0" fillId="0" borderId="78" xfId="0" applyFill="1" applyBorder="1" applyProtection="1"/>
    <xf numFmtId="0" fontId="1" fillId="0" borderId="0" xfId="0" applyFont="1" applyFill="1" applyBorder="1" applyProtection="1"/>
    <xf numFmtId="3" fontId="0" fillId="14" borderId="78" xfId="0" applyNumberFormat="1" applyFill="1" applyBorder="1" applyProtection="1"/>
    <xf numFmtId="0" fontId="0" fillId="15" borderId="0" xfId="0" applyFill="1" applyBorder="1" applyProtection="1"/>
    <xf numFmtId="0" fontId="0" fillId="15" borderId="77" xfId="0" applyFill="1" applyBorder="1" applyProtection="1"/>
    <xf numFmtId="0" fontId="0" fillId="15" borderId="78" xfId="0" applyFill="1" applyBorder="1" applyProtection="1"/>
    <xf numFmtId="0" fontId="1" fillId="15" borderId="79" xfId="0" applyFont="1" applyFill="1" applyBorder="1" applyProtection="1"/>
    <xf numFmtId="0" fontId="0" fillId="15" borderId="81" xfId="0" applyFill="1" applyBorder="1" applyProtection="1"/>
    <xf numFmtId="0" fontId="0" fillId="15" borderId="77" xfId="0" applyFill="1" applyBorder="1" applyAlignment="1" applyProtection="1">
      <alignment horizontal="center" vertical="center"/>
    </xf>
    <xf numFmtId="0" fontId="0" fillId="15" borderId="78" xfId="0" applyFill="1" applyBorder="1" applyAlignment="1" applyProtection="1">
      <alignment horizontal="left" vertical="top" wrapText="1"/>
    </xf>
    <xf numFmtId="0" fontId="1" fillId="15" borderId="79" xfId="0" applyFont="1" applyFill="1" applyBorder="1" applyAlignment="1" applyProtection="1">
      <alignment vertical="top" wrapText="1"/>
    </xf>
    <xf numFmtId="0" fontId="0" fillId="15" borderId="78" xfId="0" applyFill="1" applyBorder="1" applyAlignment="1" applyProtection="1">
      <alignment vertical="top" wrapText="1"/>
    </xf>
    <xf numFmtId="0" fontId="0" fillId="15" borderId="81" xfId="0" applyFill="1" applyBorder="1" applyAlignment="1" applyProtection="1">
      <alignment vertical="top" wrapText="1"/>
    </xf>
    <xf numFmtId="0" fontId="0" fillId="15" borderId="0" xfId="0" applyFill="1" applyProtection="1"/>
    <xf numFmtId="0" fontId="0" fillId="15" borderId="77" xfId="0" applyFill="1" applyBorder="1" applyAlignment="1" applyProtection="1">
      <alignment vertical="top" wrapText="1"/>
    </xf>
    <xf numFmtId="0" fontId="40" fillId="15" borderId="0" xfId="0" applyFont="1" applyFill="1" applyProtection="1"/>
    <xf numFmtId="0" fontId="40" fillId="15" borderId="77" xfId="0" applyFont="1" applyFill="1" applyBorder="1" applyProtection="1"/>
    <xf numFmtId="0" fontId="35" fillId="15" borderId="0" xfId="4" applyFont="1" applyFill="1" applyAlignment="1" applyProtection="1">
      <alignment horizontal="left" vertical="center"/>
    </xf>
    <xf numFmtId="0" fontId="35" fillId="15" borderId="84" xfId="4" applyFont="1" applyFill="1" applyBorder="1" applyAlignment="1" applyProtection="1">
      <alignment horizontal="center" vertical="center"/>
    </xf>
    <xf numFmtId="0" fontId="0" fillId="15" borderId="0" xfId="0" applyFill="1" applyAlignment="1" applyProtection="1">
      <alignment horizontal="center" vertical="center"/>
    </xf>
    <xf numFmtId="0" fontId="0" fillId="16" borderId="77" xfId="0" applyFill="1" applyBorder="1" applyAlignment="1" applyProtection="1">
      <alignment horizontal="center" vertical="center"/>
      <protection locked="0"/>
    </xf>
    <xf numFmtId="170" fontId="0" fillId="14" borderId="81" xfId="0" applyNumberFormat="1" applyFill="1" applyBorder="1" applyProtection="1"/>
    <xf numFmtId="170" fontId="0" fillId="14" borderId="85" xfId="0" applyNumberFormat="1" applyFill="1" applyBorder="1" applyProtection="1"/>
    <xf numFmtId="170" fontId="0" fillId="4" borderId="85" xfId="0" applyNumberFormat="1" applyFill="1" applyBorder="1" applyProtection="1"/>
    <xf numFmtId="170" fontId="0" fillId="4" borderId="85" xfId="0" applyNumberFormat="1" applyFill="1" applyBorder="1" applyProtection="1">
      <protection locked="0"/>
    </xf>
    <xf numFmtId="170" fontId="0" fillId="9" borderId="85" xfId="0" applyNumberFormat="1" applyFill="1" applyBorder="1" applyProtection="1"/>
    <xf numFmtId="9" fontId="0" fillId="17" borderId="85" xfId="2" applyFont="1" applyFill="1" applyBorder="1" applyProtection="1">
      <protection locked="0"/>
    </xf>
    <xf numFmtId="3" fontId="0" fillId="7" borderId="85" xfId="0" applyNumberFormat="1" applyFill="1" applyBorder="1" applyProtection="1">
      <protection locked="0"/>
    </xf>
    <xf numFmtId="3" fontId="0" fillId="4" borderId="86" xfId="0" applyNumberFormat="1" applyFill="1" applyBorder="1" applyProtection="1"/>
    <xf numFmtId="0" fontId="0" fillId="16" borderId="82" xfId="0" applyFill="1" applyBorder="1" applyAlignment="1" applyProtection="1">
      <alignment horizontal="center" vertical="center"/>
      <protection locked="0"/>
    </xf>
    <xf numFmtId="170" fontId="0" fillId="14" borderId="87" xfId="0" applyNumberFormat="1" applyFill="1" applyBorder="1" applyProtection="1"/>
    <xf numFmtId="170" fontId="0" fillId="14" borderId="83" xfId="0" applyNumberFormat="1" applyFill="1" applyBorder="1" applyProtection="1"/>
    <xf numFmtId="170" fontId="0" fillId="4" borderId="83" xfId="0" applyNumberFormat="1" applyFill="1" applyBorder="1" applyProtection="1"/>
    <xf numFmtId="170" fontId="0" fillId="4" borderId="83" xfId="0" applyNumberFormat="1" applyFill="1" applyBorder="1" applyProtection="1">
      <protection locked="0"/>
    </xf>
    <xf numFmtId="170" fontId="0" fillId="9" borderId="83" xfId="0" applyNumberFormat="1" applyFill="1" applyBorder="1" applyProtection="1"/>
    <xf numFmtId="9" fontId="0" fillId="17" borderId="83" xfId="2" applyFont="1" applyFill="1" applyBorder="1" applyProtection="1">
      <protection locked="0"/>
    </xf>
    <xf numFmtId="3" fontId="0" fillId="7" borderId="83" xfId="0" applyNumberFormat="1" applyFill="1" applyBorder="1" applyProtection="1">
      <protection locked="0"/>
    </xf>
    <xf numFmtId="0" fontId="0" fillId="0" borderId="66" xfId="0" applyBorder="1" applyAlignment="1" applyProtection="1">
      <alignment wrapText="1"/>
    </xf>
    <xf numFmtId="0" fontId="0" fillId="16" borderId="66" xfId="0" applyFill="1" applyBorder="1" applyAlignment="1" applyProtection="1">
      <alignment horizontal="center" vertical="center"/>
      <protection locked="0"/>
    </xf>
    <xf numFmtId="170" fontId="0" fillId="4" borderId="88" xfId="0" applyNumberFormat="1" applyFill="1" applyBorder="1" applyProtection="1"/>
    <xf numFmtId="170" fontId="0" fillId="4" borderId="89" xfId="0" applyNumberFormat="1" applyFill="1" applyBorder="1" applyProtection="1"/>
    <xf numFmtId="170" fontId="0" fillId="4" borderId="89" xfId="0" applyNumberFormat="1" applyFill="1" applyBorder="1" applyProtection="1">
      <protection locked="0"/>
    </xf>
    <xf numFmtId="170" fontId="0" fillId="9" borderId="89" xfId="0" applyNumberFormat="1" applyFill="1" applyBorder="1" applyProtection="1"/>
    <xf numFmtId="9" fontId="0" fillId="17" borderId="89" xfId="2" applyFont="1" applyFill="1" applyBorder="1" applyProtection="1">
      <protection locked="0"/>
    </xf>
    <xf numFmtId="3" fontId="0" fillId="7" borderId="89" xfId="0" applyNumberFormat="1" applyFill="1" applyBorder="1" applyProtection="1">
      <protection locked="0"/>
    </xf>
    <xf numFmtId="0" fontId="51" fillId="0" borderId="0" xfId="0" applyFont="1" applyAlignment="1" applyProtection="1">
      <alignment vertical="center"/>
    </xf>
    <xf numFmtId="3" fontId="0" fillId="0" borderId="0" xfId="0" applyNumberFormat="1" applyProtection="1"/>
    <xf numFmtId="9" fontId="0" fillId="0" borderId="0" xfId="2" applyFont="1" applyProtection="1"/>
    <xf numFmtId="3" fontId="0" fillId="0" borderId="11" xfId="0" applyNumberFormat="1" applyBorder="1" applyProtection="1"/>
    <xf numFmtId="0" fontId="51" fillId="0" borderId="0" xfId="0" applyFont="1" applyProtection="1"/>
    <xf numFmtId="0" fontId="52" fillId="0" borderId="0" xfId="0" applyFont="1" applyProtection="1"/>
    <xf numFmtId="0" fontId="43" fillId="0" borderId="0" xfId="0" applyFont="1" applyProtection="1"/>
    <xf numFmtId="167" fontId="40" fillId="0" borderId="0" xfId="0" applyNumberFormat="1" applyFont="1" applyProtection="1"/>
    <xf numFmtId="171" fontId="40" fillId="0" borderId="0" xfId="0" applyNumberFormat="1" applyFont="1" applyProtection="1"/>
    <xf numFmtId="0" fontId="43" fillId="0" borderId="0" xfId="0" applyFont="1" applyAlignment="1" applyProtection="1">
      <alignment wrapText="1"/>
    </xf>
    <xf numFmtId="0" fontId="41" fillId="16" borderId="75" xfId="0" applyFont="1" applyFill="1" applyBorder="1" applyAlignment="1" applyProtection="1">
      <alignment horizontal="center" vertical="center"/>
      <protection locked="0"/>
    </xf>
    <xf numFmtId="0" fontId="54" fillId="0" borderId="0" xfId="0" applyFont="1" applyProtection="1"/>
    <xf numFmtId="0" fontId="0" fillId="0" borderId="0" xfId="0" applyAlignment="1" applyProtection="1">
      <alignment horizontal="left" vertical="top"/>
    </xf>
    <xf numFmtId="0" fontId="55" fillId="0" borderId="0" xfId="5" applyFont="1" applyAlignment="1" applyProtection="1">
      <alignment horizontal="left" vertical="top"/>
    </xf>
    <xf numFmtId="0" fontId="56" fillId="0" borderId="0" xfId="5" applyFont="1" applyBorder="1" applyAlignment="1" applyProtection="1">
      <alignment horizontal="left" vertical="top"/>
    </xf>
    <xf numFmtId="0" fontId="56" fillId="0" borderId="0" xfId="5" applyFont="1" applyBorder="1" applyProtection="1"/>
    <xf numFmtId="0" fontId="6" fillId="0" borderId="0" xfId="5" applyFont="1" applyBorder="1" applyAlignment="1" applyProtection="1">
      <alignment horizontal="right"/>
    </xf>
    <xf numFmtId="0" fontId="58" fillId="0" borderId="0" xfId="5" applyFont="1" applyBorder="1" applyAlignment="1" applyProtection="1">
      <alignment horizontal="right" wrapText="1"/>
    </xf>
    <xf numFmtId="0" fontId="5" fillId="0" borderId="0" xfId="0" applyFont="1" applyProtection="1"/>
    <xf numFmtId="0" fontId="59" fillId="0" borderId="90" xfId="5" applyFont="1" applyBorder="1" applyAlignment="1" applyProtection="1">
      <alignment horizontal="left" vertical="top"/>
    </xf>
    <xf numFmtId="0" fontId="56" fillId="0" borderId="90" xfId="5" applyFont="1" applyBorder="1" applyProtection="1"/>
    <xf numFmtId="0" fontId="35" fillId="0" borderId="90" xfId="5" applyFont="1" applyBorder="1" applyAlignment="1" applyProtection="1">
      <alignment horizontal="right"/>
    </xf>
    <xf numFmtId="0" fontId="35" fillId="18" borderId="90" xfId="5" applyFont="1" applyFill="1" applyBorder="1" applyAlignment="1" applyProtection="1">
      <alignment horizontal="right"/>
    </xf>
    <xf numFmtId="0" fontId="0" fillId="0" borderId="0" xfId="0" applyAlignment="1" applyProtection="1">
      <alignment horizontal="left" vertical="top" wrapText="1"/>
    </xf>
    <xf numFmtId="172" fontId="0" fillId="0" borderId="0" xfId="2" applyNumberFormat="1" applyFont="1" applyProtection="1"/>
    <xf numFmtId="165" fontId="0" fillId="0" borderId="0" xfId="0" applyNumberFormat="1" applyProtection="1"/>
    <xf numFmtId="0" fontId="0" fillId="0" borderId="66" xfId="0" applyBorder="1" applyAlignment="1" applyProtection="1">
      <alignment horizontal="left" vertical="top" wrapText="1"/>
    </xf>
    <xf numFmtId="172" fontId="0" fillId="0" borderId="66" xfId="2" applyNumberFormat="1" applyFont="1" applyBorder="1" applyProtection="1"/>
    <xf numFmtId="165" fontId="0" fillId="0" borderId="66" xfId="0" applyNumberFormat="1" applyBorder="1" applyProtection="1"/>
    <xf numFmtId="172" fontId="0" fillId="0" borderId="0" xfId="0" applyNumberFormat="1" applyProtection="1"/>
    <xf numFmtId="0" fontId="8" fillId="0" borderId="0" xfId="0" applyFont="1" applyAlignment="1" applyProtection="1">
      <alignment horizontal="left" vertical="top"/>
    </xf>
    <xf numFmtId="0" fontId="31" fillId="0" borderId="0" xfId="0" applyFont="1" applyAlignment="1">
      <alignment horizontal="left"/>
    </xf>
    <xf numFmtId="0" fontId="31" fillId="0" borderId="0" xfId="0" applyFont="1" applyAlignment="1" applyProtection="1">
      <alignment horizontal="left" vertical="center" wrapText="1"/>
    </xf>
    <xf numFmtId="0" fontId="0" fillId="0" borderId="91" xfId="0" applyFill="1" applyBorder="1" applyAlignment="1" applyProtection="1">
      <alignment horizontal="center"/>
    </xf>
    <xf numFmtId="0" fontId="12" fillId="0" borderId="0" xfId="0" applyFont="1"/>
    <xf numFmtId="0" fontId="51" fillId="0" borderId="0" xfId="0" applyFont="1" applyAlignment="1">
      <alignment vertical="top"/>
    </xf>
    <xf numFmtId="0" fontId="1" fillId="0" borderId="0" xfId="0" applyFont="1" applyAlignment="1">
      <alignment horizontal="left"/>
    </xf>
    <xf numFmtId="0" fontId="1" fillId="0" borderId="0" xfId="0" applyFont="1"/>
    <xf numFmtId="0" fontId="31" fillId="0" borderId="0" xfId="0" applyFont="1" applyAlignment="1">
      <alignment horizontal="left" vertical="center"/>
    </xf>
    <xf numFmtId="0" fontId="0" fillId="10" borderId="91" xfId="0" applyFill="1" applyBorder="1" applyAlignment="1" applyProtection="1">
      <alignment horizontal="center" vertical="center"/>
      <protection locked="0"/>
    </xf>
    <xf numFmtId="0" fontId="1" fillId="0" borderId="0" xfId="0" applyFont="1" applyAlignment="1">
      <alignment vertical="center" wrapText="1"/>
    </xf>
    <xf numFmtId="0" fontId="31" fillId="0" borderId="0" xfId="0" applyFont="1" applyAlignment="1" applyProtection="1">
      <alignment horizontal="left" wrapText="1"/>
    </xf>
    <xf numFmtId="174" fontId="0" fillId="8" borderId="91" xfId="6" applyNumberFormat="1" applyFont="1" applyFill="1" applyBorder="1" applyAlignment="1" applyProtection="1">
      <alignment horizontal="center" vertical="center"/>
      <protection locked="0"/>
    </xf>
    <xf numFmtId="0" fontId="13" fillId="0" borderId="0" xfId="0" applyFont="1"/>
    <xf numFmtId="0" fontId="9" fillId="0" borderId="0" xfId="0" applyFont="1"/>
    <xf numFmtId="0" fontId="60" fillId="0" borderId="0" xfId="0" applyFont="1"/>
    <xf numFmtId="0" fontId="1" fillId="0" borderId="28" xfId="0" applyFont="1" applyBorder="1" applyAlignment="1">
      <alignment horizontal="center"/>
    </xf>
    <xf numFmtId="0" fontId="1" fillId="0" borderId="23" xfId="0" applyFont="1" applyBorder="1" applyAlignment="1">
      <alignment horizontal="center"/>
    </xf>
    <xf numFmtId="0" fontId="1" fillId="0" borderId="91" xfId="0" applyFont="1" applyBorder="1" applyAlignment="1">
      <alignment horizontal="center"/>
    </xf>
    <xf numFmtId="0" fontId="0" fillId="0" borderId="28" xfId="0" applyBorder="1" applyAlignment="1">
      <alignment horizontal="left" vertical="top"/>
    </xf>
    <xf numFmtId="0" fontId="0" fillId="10" borderId="91" xfId="0" applyFill="1" applyBorder="1" applyProtection="1">
      <protection locked="0"/>
    </xf>
    <xf numFmtId="0" fontId="0" fillId="0" borderId="28" xfId="0" applyBorder="1" applyAlignment="1">
      <alignment horizontal="right"/>
    </xf>
    <xf numFmtId="174" fontId="0" fillId="8" borderId="91" xfId="6" applyNumberFormat="1" applyFont="1" applyFill="1" applyBorder="1" applyProtection="1">
      <protection locked="0"/>
    </xf>
    <xf numFmtId="0" fontId="0" fillId="0" borderId="19" xfId="0" applyBorder="1" applyAlignment="1">
      <alignment horizontal="left" vertical="top"/>
    </xf>
    <xf numFmtId="0" fontId="13" fillId="0" borderId="28" xfId="0" applyFont="1" applyFill="1" applyBorder="1"/>
    <xf numFmtId="0" fontId="0" fillId="0" borderId="19" xfId="0" applyBorder="1" applyAlignment="1">
      <alignment horizontal="right"/>
    </xf>
    <xf numFmtId="0" fontId="0" fillId="0" borderId="23" xfId="0" applyBorder="1" applyAlignment="1">
      <alignment vertical="top"/>
    </xf>
    <xf numFmtId="0" fontId="0" fillId="0" borderId="91" xfId="0" applyFill="1" applyBorder="1"/>
    <xf numFmtId="0" fontId="0" fillId="0" borderId="23" xfId="0" applyBorder="1" applyAlignment="1">
      <alignment horizontal="right"/>
    </xf>
    <xf numFmtId="0" fontId="0" fillId="10" borderId="91" xfId="0" applyFill="1" applyBorder="1" applyAlignment="1" applyProtection="1">
      <alignment horizontal="center"/>
      <protection locked="0"/>
    </xf>
    <xf numFmtId="0" fontId="0" fillId="0" borderId="91" xfId="0" applyFill="1" applyBorder="1" applyProtection="1">
      <protection locked="0"/>
    </xf>
    <xf numFmtId="0" fontId="0" fillId="0" borderId="28" xfId="0" applyBorder="1" applyAlignment="1">
      <alignment vertical="top"/>
    </xf>
    <xf numFmtId="0" fontId="0" fillId="0" borderId="19" xfId="0" applyBorder="1" applyAlignment="1">
      <alignment vertical="top"/>
    </xf>
    <xf numFmtId="0" fontId="0" fillId="0" borderId="0" xfId="0" applyBorder="1"/>
    <xf numFmtId="0" fontId="12" fillId="0" borderId="0" xfId="0" applyFont="1" applyFill="1"/>
    <xf numFmtId="0" fontId="0" fillId="0" borderId="0" xfId="0" applyFill="1" applyBorder="1" applyAlignment="1">
      <alignment horizontal="right"/>
    </xf>
    <xf numFmtId="0" fontId="0" fillId="0" borderId="0" xfId="0" applyFill="1"/>
    <xf numFmtId="174" fontId="0" fillId="0" borderId="0" xfId="6" applyNumberFormat="1" applyFont="1" applyFill="1"/>
    <xf numFmtId="0" fontId="47" fillId="0" borderId="0" xfId="0" applyFont="1" applyAlignment="1" applyProtection="1">
      <alignment horizontal="left" vertical="center" wrapText="1"/>
    </xf>
    <xf numFmtId="0" fontId="0" fillId="0" borderId="91" xfId="0" applyBorder="1" applyAlignment="1">
      <alignment horizontal="left" vertical="top"/>
    </xf>
    <xf numFmtId="0" fontId="0" fillId="0" borderId="91" xfId="0" applyBorder="1" applyAlignment="1">
      <alignment horizontal="right"/>
    </xf>
    <xf numFmtId="0" fontId="13" fillId="0" borderId="91" xfId="0" applyFont="1" applyFill="1" applyBorder="1"/>
    <xf numFmtId="0" fontId="0" fillId="0" borderId="91" xfId="0" applyBorder="1" applyAlignment="1">
      <alignment vertical="top"/>
    </xf>
    <xf numFmtId="0" fontId="13" fillId="0" borderId="91" xfId="0" applyFont="1" applyFill="1" applyBorder="1" applyProtection="1">
      <protection locked="0"/>
    </xf>
    <xf numFmtId="0" fontId="37" fillId="0" borderId="0" xfId="5" applyFont="1" applyFill="1" applyBorder="1" applyAlignment="1" applyProtection="1">
      <alignment horizontal="center" wrapText="1"/>
    </xf>
    <xf numFmtId="0" fontId="61" fillId="0" borderId="0" xfId="0" applyFont="1" applyFill="1" applyAlignment="1" applyProtection="1">
      <alignment horizontal="center" vertical="center"/>
    </xf>
    <xf numFmtId="0" fontId="61" fillId="0" borderId="0" xfId="0" applyFont="1" applyFill="1" applyAlignment="1" applyProtection="1">
      <alignment horizontal="center"/>
    </xf>
    <xf numFmtId="0" fontId="61" fillId="0" borderId="0" xfId="0" applyFont="1" applyFill="1" applyAlignment="1" applyProtection="1">
      <alignment horizontal="center" wrapText="1"/>
    </xf>
    <xf numFmtId="0" fontId="0" fillId="0" borderId="0" xfId="0" applyAlignment="1" applyProtection="1">
      <alignment horizontal="center"/>
    </xf>
    <xf numFmtId="0" fontId="31" fillId="0" borderId="91" xfId="0" applyFont="1" applyFill="1" applyBorder="1" applyAlignment="1" applyProtection="1">
      <alignment horizontal="center" vertical="center" wrapText="1"/>
    </xf>
    <xf numFmtId="0" fontId="1" fillId="0" borderId="0" xfId="0" applyFont="1" applyAlignment="1" applyProtection="1">
      <alignment horizontal="left" wrapText="1"/>
    </xf>
    <xf numFmtId="0" fontId="1" fillId="0" borderId="28" xfId="0" applyFont="1" applyBorder="1" applyAlignment="1" applyProtection="1">
      <alignment horizontal="center" wrapText="1"/>
    </xf>
    <xf numFmtId="0" fontId="1" fillId="0" borderId="91" xfId="0" applyFont="1" applyBorder="1" applyAlignment="1" applyProtection="1">
      <alignment horizontal="center"/>
    </xf>
    <xf numFmtId="0" fontId="40" fillId="0" borderId="91" xfId="7" applyFont="1" applyBorder="1" applyAlignment="1" applyProtection="1">
      <alignment wrapText="1"/>
    </xf>
    <xf numFmtId="0" fontId="40" fillId="0" borderId="91" xfId="8" applyFont="1" applyFill="1" applyBorder="1" applyAlignment="1" applyProtection="1">
      <alignment horizontal="center" wrapText="1"/>
    </xf>
    <xf numFmtId="174" fontId="10" fillId="0" borderId="91" xfId="9" applyNumberFormat="1" applyFont="1" applyBorder="1" applyAlignment="1" applyProtection="1"/>
    <xf numFmtId="174" fontId="10" fillId="8" borderId="91" xfId="10" applyNumberFormat="1" applyFont="1" applyFill="1" applyBorder="1" applyAlignment="1" applyProtection="1">
      <protection locked="0"/>
    </xf>
    <xf numFmtId="0" fontId="40" fillId="0" borderId="91" xfId="8" applyFont="1" applyFill="1" applyBorder="1" applyAlignment="1" applyProtection="1">
      <alignment wrapText="1"/>
    </xf>
    <xf numFmtId="174" fontId="10" fillId="0" borderId="93" xfId="10" applyNumberFormat="1" applyFont="1" applyBorder="1" applyAlignment="1" applyProtection="1"/>
    <xf numFmtId="0" fontId="43" fillId="0" borderId="91" xfId="7" applyFont="1" applyBorder="1" applyAlignment="1" applyProtection="1">
      <alignment wrapText="1"/>
    </xf>
    <xf numFmtId="174" fontId="10" fillId="0" borderId="91" xfId="9" applyNumberFormat="1" applyFont="1" applyFill="1" applyBorder="1" applyAlignment="1" applyProtection="1"/>
    <xf numFmtId="0" fontId="43" fillId="0" borderId="91" xfId="7" applyFont="1" applyBorder="1" applyAlignment="1" applyProtection="1">
      <alignment horizontal="left" wrapText="1"/>
    </xf>
    <xf numFmtId="10" fontId="1" fillId="0" borderId="91" xfId="11" applyNumberFormat="1" applyFont="1" applyBorder="1" applyProtection="1"/>
    <xf numFmtId="10" fontId="1" fillId="0" borderId="91" xfId="12" applyNumberFormat="1" applyFont="1" applyBorder="1" applyProtection="1"/>
    <xf numFmtId="0" fontId="31" fillId="0" borderId="0" xfId="0" applyFont="1" applyAlignment="1" applyProtection="1">
      <alignment horizontal="left"/>
    </xf>
    <xf numFmtId="174" fontId="0" fillId="0" borderId="0" xfId="0" applyNumberFormat="1" applyProtection="1"/>
    <xf numFmtId="0" fontId="40" fillId="0" borderId="90" xfId="0" applyFont="1" applyBorder="1" applyProtection="1"/>
    <xf numFmtId="0" fontId="0" fillId="0" borderId="0" xfId="0" applyBorder="1" applyAlignment="1" applyProtection="1">
      <alignment horizontal="left"/>
    </xf>
    <xf numFmtId="174" fontId="0" fillId="0" borderId="0" xfId="0" applyNumberFormat="1"/>
    <xf numFmtId="0" fontId="40" fillId="0" borderId="91" xfId="0" applyFont="1" applyBorder="1" applyProtection="1"/>
    <xf numFmtId="176" fontId="0" fillId="0" borderId="0" xfId="13" applyNumberFormat="1" applyFont="1" applyBorder="1" applyProtection="1"/>
    <xf numFmtId="0" fontId="40" fillId="0" borderId="91" xfId="0" applyFont="1" applyBorder="1" applyAlignment="1" applyProtection="1">
      <alignment wrapText="1"/>
    </xf>
    <xf numFmtId="0" fontId="40" fillId="0" borderId="92" xfId="0" applyFont="1" applyBorder="1" applyAlignment="1" applyProtection="1">
      <alignment wrapText="1"/>
    </xf>
    <xf numFmtId="176" fontId="0" fillId="0" borderId="75" xfId="13" applyNumberFormat="1" applyFont="1" applyFill="1" applyBorder="1" applyAlignment="1" applyProtection="1">
      <alignment vertical="center"/>
    </xf>
    <xf numFmtId="176" fontId="0" fillId="0" borderId="0" xfId="13" applyNumberFormat="1" applyFont="1" applyFill="1" applyBorder="1" applyAlignment="1" applyProtection="1">
      <alignment vertical="center"/>
    </xf>
    <xf numFmtId="177" fontId="0" fillId="0" borderId="0" xfId="10" applyNumberFormat="1" applyFont="1" applyProtection="1"/>
    <xf numFmtId="176" fontId="0" fillId="0" borderId="75" xfId="13" applyNumberFormat="1" applyFont="1" applyBorder="1" applyProtection="1"/>
    <xf numFmtId="0" fontId="43" fillId="0" borderId="28" xfId="0" applyFont="1" applyBorder="1" applyAlignment="1" applyProtection="1">
      <alignment wrapText="1"/>
    </xf>
    <xf numFmtId="0" fontId="0" fillId="0" borderId="28" xfId="0" applyFill="1" applyBorder="1" applyAlignment="1">
      <alignment horizontal="center"/>
    </xf>
    <xf numFmtId="0" fontId="0" fillId="0" borderId="0" xfId="0" applyFill="1" applyBorder="1" applyAlignment="1">
      <alignment horizontal="center"/>
    </xf>
    <xf numFmtId="0" fontId="0" fillId="0" borderId="90" xfId="0" applyBorder="1" applyProtection="1"/>
    <xf numFmtId="0" fontId="43" fillId="0" borderId="91" xfId="0" applyFont="1" applyBorder="1" applyProtection="1"/>
    <xf numFmtId="0" fontId="43" fillId="0" borderId="91" xfId="0" applyFont="1" applyFill="1" applyBorder="1" applyAlignment="1" applyProtection="1">
      <alignment vertical="center" wrapText="1"/>
    </xf>
    <xf numFmtId="0" fontId="1" fillId="0" borderId="91" xfId="0" applyFont="1" applyBorder="1" applyAlignment="1" applyProtection="1">
      <alignment horizontal="center" wrapText="1"/>
    </xf>
    <xf numFmtId="0" fontId="43" fillId="0" borderId="93" xfId="0" applyFont="1" applyBorder="1" applyAlignment="1" applyProtection="1">
      <alignment wrapText="1"/>
    </xf>
    <xf numFmtId="0" fontId="43" fillId="0" borderId="18" xfId="0" applyFont="1" applyBorder="1" applyAlignment="1" applyProtection="1">
      <alignment wrapText="1"/>
    </xf>
    <xf numFmtId="0" fontId="0" fillId="0" borderId="17" xfId="0" applyBorder="1"/>
    <xf numFmtId="170" fontId="0" fillId="0" borderId="17" xfId="0" applyNumberFormat="1" applyBorder="1"/>
    <xf numFmtId="10" fontId="0" fillId="0" borderId="17" xfId="0" applyNumberFormat="1" applyBorder="1"/>
    <xf numFmtId="176" fontId="0" fillId="0" borderId="17" xfId="0" applyNumberFormat="1" applyBorder="1"/>
    <xf numFmtId="176" fontId="0" fillId="0" borderId="91" xfId="0" applyNumberFormat="1" applyBorder="1"/>
    <xf numFmtId="0" fontId="0" fillId="0" borderId="0" xfId="0" applyFill="1" applyBorder="1"/>
    <xf numFmtId="0" fontId="0" fillId="0" borderId="26" xfId="0" applyBorder="1"/>
    <xf numFmtId="170" fontId="0" fillId="0" borderId="26" xfId="0" applyNumberFormat="1" applyBorder="1"/>
    <xf numFmtId="10" fontId="0" fillId="0" borderId="26" xfId="0" applyNumberFormat="1" applyBorder="1"/>
    <xf numFmtId="176" fontId="0" fillId="0" borderId="26" xfId="0" applyNumberFormat="1" applyBorder="1"/>
    <xf numFmtId="0" fontId="0" fillId="0" borderId="92" xfId="0" applyBorder="1"/>
    <xf numFmtId="170" fontId="0" fillId="0" borderId="92" xfId="0" applyNumberFormat="1" applyBorder="1"/>
    <xf numFmtId="10" fontId="0" fillId="0" borderId="92" xfId="0" applyNumberFormat="1" applyBorder="1"/>
    <xf numFmtId="176" fontId="0" fillId="0" borderId="92" xfId="0" applyNumberFormat="1" applyBorder="1"/>
    <xf numFmtId="176" fontId="0" fillId="0" borderId="23" xfId="0" applyNumberFormat="1" applyBorder="1"/>
    <xf numFmtId="0" fontId="0" fillId="0" borderId="21" xfId="0" applyBorder="1"/>
    <xf numFmtId="170" fontId="0" fillId="0" borderId="21" xfId="0" applyNumberFormat="1" applyBorder="1"/>
    <xf numFmtId="10" fontId="0" fillId="0" borderId="21" xfId="0" applyNumberFormat="1" applyBorder="1"/>
    <xf numFmtId="176" fontId="0" fillId="0" borderId="21" xfId="0" applyNumberFormat="1" applyBorder="1"/>
    <xf numFmtId="176" fontId="0" fillId="0" borderId="22" xfId="0" applyNumberFormat="1" applyBorder="1"/>
    <xf numFmtId="176" fontId="0" fillId="0" borderId="93" xfId="0" applyNumberFormat="1" applyBorder="1"/>
    <xf numFmtId="0" fontId="28" fillId="0" borderId="0" xfId="0" applyFont="1" applyAlignment="1" applyProtection="1">
      <alignment vertical="center"/>
    </xf>
    <xf numFmtId="0" fontId="35" fillId="9" borderId="91" xfId="14" applyFont="1" applyFill="1" applyBorder="1" applyAlignment="1" applyProtection="1">
      <alignment horizontal="center" vertical="center"/>
    </xf>
    <xf numFmtId="0" fontId="28" fillId="0" borderId="0" xfId="0" applyFont="1" applyAlignment="1" applyProtection="1"/>
    <xf numFmtId="1" fontId="35" fillId="8" borderId="91" xfId="14" applyNumberFormat="1" applyFont="1" applyFill="1" applyBorder="1" applyAlignment="1" applyProtection="1">
      <alignment horizontal="center" vertical="center"/>
      <protection locked="0"/>
    </xf>
    <xf numFmtId="0" fontId="1" fillId="0" borderId="90" xfId="0" applyFont="1" applyBorder="1" applyProtection="1"/>
    <xf numFmtId="0" fontId="43" fillId="0" borderId="90" xfId="0" applyFont="1" applyBorder="1" applyAlignment="1" applyProtection="1">
      <alignment horizontal="center" wrapText="1"/>
    </xf>
    <xf numFmtId="0" fontId="0" fillId="0" borderId="90" xfId="0" applyBorder="1" applyAlignment="1" applyProtection="1">
      <alignment horizontal="center" wrapText="1"/>
    </xf>
    <xf numFmtId="0" fontId="43" fillId="0" borderId="90" xfId="0" applyFont="1" applyBorder="1" applyAlignment="1" applyProtection="1">
      <alignment horizontal="center"/>
    </xf>
    <xf numFmtId="0" fontId="1" fillId="0" borderId="0" xfId="0" applyFont="1" applyAlignment="1" applyProtection="1">
      <alignment horizontal="center"/>
    </xf>
    <xf numFmtId="0" fontId="51" fillId="0" borderId="0" xfId="0" applyFont="1" applyAlignment="1" applyProtection="1">
      <alignment horizontal="center"/>
    </xf>
    <xf numFmtId="0" fontId="0" fillId="0" borderId="0" xfId="0" applyAlignment="1">
      <alignment horizontal="center"/>
    </xf>
    <xf numFmtId="0" fontId="0" fillId="0" borderId="0" xfId="0" applyAlignment="1" applyProtection="1">
      <alignment horizontal="center" vertical="center"/>
    </xf>
    <xf numFmtId="170" fontId="0" fillId="0" borderId="0" xfId="0" applyNumberFormat="1" applyProtection="1"/>
    <xf numFmtId="170" fontId="0" fillId="0" borderId="0" xfId="0" applyNumberFormat="1" applyProtection="1">
      <protection locked="0"/>
    </xf>
    <xf numFmtId="167" fontId="0" fillId="0" borderId="0" xfId="0" applyNumberFormat="1" applyProtection="1"/>
    <xf numFmtId="0" fontId="1" fillId="0" borderId="11" xfId="0" applyFont="1" applyBorder="1" applyProtection="1"/>
    <xf numFmtId="170" fontId="0" fillId="0" borderId="11" xfId="0" applyNumberFormat="1" applyBorder="1" applyProtection="1"/>
    <xf numFmtId="0" fontId="0" fillId="0" borderId="11" xfId="0" applyBorder="1" applyProtection="1"/>
    <xf numFmtId="172" fontId="0" fillId="0" borderId="11" xfId="2" applyNumberFormat="1" applyFont="1" applyBorder="1" applyProtection="1"/>
    <xf numFmtId="167" fontId="0" fillId="0" borderId="11" xfId="0" applyNumberFormat="1" applyBorder="1" applyProtection="1"/>
    <xf numFmtId="178" fontId="0" fillId="0" borderId="11" xfId="13" applyNumberFormat="1" applyFont="1" applyBorder="1" applyProtection="1"/>
    <xf numFmtId="170" fontId="0" fillId="18" borderId="0" xfId="0" applyNumberFormat="1" applyFill="1" applyProtection="1"/>
    <xf numFmtId="0" fontId="44" fillId="0" borderId="0" xfId="0" applyFont="1" applyProtection="1"/>
    <xf numFmtId="0" fontId="44" fillId="0" borderId="0" xfId="0" applyFont="1"/>
    <xf numFmtId="0" fontId="44" fillId="0" borderId="0" xfId="0" applyFont="1" applyFill="1"/>
    <xf numFmtId="0" fontId="43" fillId="0" borderId="0" xfId="0" applyFont="1" applyAlignment="1" applyProtection="1">
      <alignment horizontal="left" wrapText="1"/>
    </xf>
    <xf numFmtId="0" fontId="44" fillId="0" borderId="0" xfId="0" applyFont="1" applyFill="1" applyProtection="1"/>
    <xf numFmtId="0" fontId="44" fillId="0" borderId="0" xfId="0" applyFont="1" applyAlignment="1" applyProtection="1">
      <alignment wrapText="1"/>
    </xf>
    <xf numFmtId="0" fontId="43" fillId="0" borderId="0" xfId="0" applyFont="1" applyAlignment="1" applyProtection="1">
      <alignment horizontal="left" vertical="center" wrapText="1"/>
    </xf>
    <xf numFmtId="0" fontId="43" fillId="0" borderId="91" xfId="0" applyFont="1" applyFill="1" applyBorder="1" applyAlignment="1" applyProtection="1">
      <alignment horizontal="center" vertical="center" wrapText="1"/>
    </xf>
    <xf numFmtId="0" fontId="62" fillId="0" borderId="0" xfId="0" applyFont="1" applyAlignment="1" applyProtection="1">
      <alignment horizontal="left" wrapText="1"/>
    </xf>
    <xf numFmtId="0" fontId="62" fillId="0" borderId="28" xfId="0" applyFont="1" applyBorder="1" applyAlignment="1" applyProtection="1">
      <alignment horizontal="center" wrapText="1"/>
    </xf>
    <xf numFmtId="0" fontId="62" fillId="0" borderId="0" xfId="0" applyFont="1" applyFill="1"/>
    <xf numFmtId="174" fontId="44" fillId="0" borderId="0" xfId="0" applyNumberFormat="1" applyFont="1" applyFill="1" applyProtection="1"/>
    <xf numFmtId="0" fontId="40" fillId="0" borderId="91" xfId="0" applyFont="1" applyFill="1" applyBorder="1" applyProtection="1"/>
    <xf numFmtId="176" fontId="40" fillId="0" borderId="3" xfId="13" applyNumberFormat="1" applyFont="1" applyFill="1" applyBorder="1" applyProtection="1"/>
    <xf numFmtId="0" fontId="14" fillId="0" borderId="0" xfId="0" applyFont="1" applyFill="1" applyProtection="1"/>
    <xf numFmtId="0" fontId="40" fillId="0" borderId="0" xfId="0" applyFont="1" applyFill="1" applyProtection="1"/>
    <xf numFmtId="0" fontId="40" fillId="0" borderId="0" xfId="0" applyFont="1" applyFill="1"/>
    <xf numFmtId="0" fontId="40" fillId="0" borderId="91" xfId="0" applyFont="1" applyFill="1" applyBorder="1" applyAlignment="1" applyProtection="1">
      <alignment wrapText="1"/>
    </xf>
    <xf numFmtId="176" fontId="40" fillId="0" borderId="3" xfId="13" applyNumberFormat="1" applyFont="1" applyFill="1" applyBorder="1" applyAlignment="1" applyProtection="1">
      <alignment vertical="center"/>
    </xf>
    <xf numFmtId="177" fontId="40" fillId="0" borderId="0" xfId="10" applyNumberFormat="1" applyFont="1" applyFill="1" applyProtection="1"/>
    <xf numFmtId="0" fontId="40" fillId="0" borderId="0" xfId="0" applyFont="1"/>
    <xf numFmtId="0" fontId="43" fillId="0" borderId="91" xfId="0" applyFont="1" applyFill="1" applyBorder="1" applyAlignment="1" applyProtection="1">
      <alignment horizontal="left" wrapText="1"/>
    </xf>
    <xf numFmtId="0" fontId="40" fillId="0" borderId="91" xfId="0" applyFont="1" applyFill="1" applyBorder="1" applyAlignment="1" applyProtection="1">
      <alignment horizontal="center" wrapText="1"/>
    </xf>
    <xf numFmtId="0" fontId="43" fillId="0" borderId="0" xfId="0" applyFont="1" applyFill="1" applyBorder="1" applyAlignment="1" applyProtection="1">
      <alignment horizontal="left" wrapText="1"/>
    </xf>
    <xf numFmtId="0" fontId="43" fillId="0" borderId="26" xfId="0" applyFont="1" applyFill="1" applyBorder="1" applyProtection="1"/>
    <xf numFmtId="0" fontId="43" fillId="0" borderId="28" xfId="0" applyFont="1" applyFill="1" applyBorder="1" applyAlignment="1" applyProtection="1">
      <alignment horizontal="center" wrapText="1"/>
    </xf>
    <xf numFmtId="0" fontId="40" fillId="0" borderId="91" xfId="0" applyFont="1" applyFill="1" applyBorder="1"/>
    <xf numFmtId="174" fontId="40" fillId="0" borderId="91" xfId="0" applyNumberFormat="1" applyFont="1" applyFill="1" applyBorder="1" applyAlignment="1" applyProtection="1">
      <alignment horizontal="center" wrapText="1"/>
    </xf>
    <xf numFmtId="174" fontId="40" fillId="0" borderId="91" xfId="0" applyNumberFormat="1" applyFont="1" applyFill="1" applyBorder="1" applyAlignment="1">
      <alignment horizontal="center"/>
    </xf>
    <xf numFmtId="174" fontId="40" fillId="0" borderId="91" xfId="0" applyNumberFormat="1" applyFont="1" applyFill="1" applyBorder="1" applyAlignment="1" applyProtection="1">
      <alignment horizontal="center"/>
    </xf>
    <xf numFmtId="10" fontId="40" fillId="0" borderId="91" xfId="0" applyNumberFormat="1" applyFont="1" applyFill="1" applyBorder="1"/>
    <xf numFmtId="176" fontId="40" fillId="0" borderId="91" xfId="0" applyNumberFormat="1" applyFont="1" applyBorder="1"/>
    <xf numFmtId="0" fontId="40" fillId="0" borderId="0" xfId="0" applyFont="1" applyFill="1" applyBorder="1"/>
    <xf numFmtId="0" fontId="40" fillId="0" borderId="92" xfId="0" applyFont="1" applyFill="1" applyBorder="1"/>
    <xf numFmtId="10" fontId="40" fillId="0" borderId="92" xfId="0" applyNumberFormat="1" applyFont="1" applyBorder="1"/>
    <xf numFmtId="176" fontId="40" fillId="0" borderId="92" xfId="0" applyNumberFormat="1" applyFont="1" applyBorder="1"/>
    <xf numFmtId="0" fontId="27" fillId="0" borderId="0" xfId="0" applyFont="1" applyAlignment="1" applyProtection="1">
      <alignment vertical="top"/>
    </xf>
    <xf numFmtId="0" fontId="0" fillId="0" borderId="0" xfId="0" applyAlignment="1" applyProtection="1">
      <alignment vertical="top"/>
    </xf>
    <xf numFmtId="0" fontId="0" fillId="0" borderId="0" xfId="0" applyAlignment="1">
      <alignment vertical="top"/>
    </xf>
    <xf numFmtId="0" fontId="31" fillId="0" borderId="91" xfId="0" applyFont="1" applyFill="1" applyBorder="1" applyAlignment="1" applyProtection="1">
      <alignment horizontal="center" vertical="center" wrapText="1"/>
      <protection locked="0"/>
    </xf>
    <xf numFmtId="0" fontId="35" fillId="0" borderId="0" xfId="14" applyFont="1" applyFill="1" applyAlignment="1" applyProtection="1">
      <alignment horizontal="center"/>
    </xf>
    <xf numFmtId="170" fontId="0" fillId="0" borderId="11" xfId="0" applyNumberFormat="1" applyBorder="1" applyProtection="1">
      <protection locked="0"/>
    </xf>
    <xf numFmtId="170" fontId="0" fillId="19" borderId="0" xfId="0" applyNumberFormat="1" applyFill="1" applyProtection="1"/>
    <xf numFmtId="178" fontId="0" fillId="19" borderId="0" xfId="13" applyNumberFormat="1" applyFont="1" applyFill="1" applyProtection="1"/>
    <xf numFmtId="178" fontId="0" fillId="19" borderId="11" xfId="13" applyNumberFormat="1" applyFont="1" applyFill="1" applyBorder="1" applyProtection="1"/>
    <xf numFmtId="0" fontId="35" fillId="9" borderId="91" xfId="14" applyFont="1" applyFill="1" applyBorder="1" applyAlignment="1" applyProtection="1">
      <alignment horizontal="center"/>
    </xf>
    <xf numFmtId="0" fontId="28" fillId="0" borderId="0" xfId="0" applyFont="1" applyAlignment="1" applyProtection="1">
      <alignment vertical="top" wrapText="1"/>
    </xf>
    <xf numFmtId="1" fontId="35" fillId="8" borderId="91" xfId="14" applyNumberFormat="1" applyFont="1" applyFill="1" applyBorder="1" applyAlignment="1" applyProtection="1">
      <alignment horizontal="center"/>
      <protection locked="0"/>
    </xf>
    <xf numFmtId="0" fontId="0" fillId="0" borderId="0" xfId="0" applyAlignment="1" applyProtection="1"/>
    <xf numFmtId="0" fontId="44" fillId="0" borderId="0" xfId="0" applyFont="1" applyAlignment="1" applyProtection="1"/>
    <xf numFmtId="0" fontId="35" fillId="0" borderId="0" xfId="14" applyFont="1" applyAlignment="1" applyProtection="1"/>
    <xf numFmtId="0" fontId="0" fillId="0" borderId="0" xfId="0" applyAlignment="1" applyProtection="1">
      <alignment horizontal="center" vertical="top"/>
    </xf>
    <xf numFmtId="165" fontId="0" fillId="0" borderId="0" xfId="0" applyNumberFormat="1" applyAlignment="1" applyProtection="1">
      <alignment horizontal="right" vertical="top"/>
    </xf>
    <xf numFmtId="165" fontId="0" fillId="0" borderId="0" xfId="0" applyNumberFormat="1" applyAlignment="1" applyProtection="1">
      <alignment horizontal="center" vertical="center"/>
    </xf>
    <xf numFmtId="180" fontId="0" fillId="0" borderId="0" xfId="0" applyNumberFormat="1" applyAlignment="1" applyProtection="1">
      <alignment horizontal="center" vertical="center"/>
    </xf>
    <xf numFmtId="181" fontId="1" fillId="0" borderId="0" xfId="0" applyNumberFormat="1" applyFont="1" applyAlignment="1" applyProtection="1">
      <alignment horizontal="right" vertical="center"/>
    </xf>
    <xf numFmtId="181" fontId="1" fillId="0" borderId="0" xfId="0" applyNumberFormat="1" applyFont="1" applyAlignment="1">
      <alignment horizontal="right" vertical="center"/>
    </xf>
    <xf numFmtId="165" fontId="0" fillId="0" borderId="0" xfId="0" applyNumberFormat="1" applyAlignment="1" applyProtection="1">
      <alignment horizontal="center"/>
    </xf>
    <xf numFmtId="165" fontId="0" fillId="0" borderId="0" xfId="0" applyNumberFormat="1" applyAlignment="1" applyProtection="1">
      <alignment horizontal="right"/>
    </xf>
    <xf numFmtId="182" fontId="0" fillId="0" borderId="0" xfId="0" applyNumberFormat="1" applyAlignment="1" applyProtection="1">
      <alignment vertical="top"/>
    </xf>
    <xf numFmtId="0" fontId="42" fillId="0" borderId="0" xfId="0" applyFont="1" applyProtection="1"/>
    <xf numFmtId="0" fontId="59" fillId="0" borderId="0" xfId="0" applyFont="1" applyProtection="1"/>
    <xf numFmtId="0" fontId="35" fillId="0" borderId="0" xfId="3" applyFont="1" applyAlignment="1" applyProtection="1">
      <alignment vertical="center" wrapText="1"/>
    </xf>
    <xf numFmtId="0" fontId="6" fillId="0" borderId="0" xfId="3" applyProtection="1"/>
    <xf numFmtId="0" fontId="16" fillId="0" borderId="0" xfId="3" applyFont="1" applyProtection="1"/>
    <xf numFmtId="0" fontId="16" fillId="0" borderId="0" xfId="3" applyFont="1" applyAlignment="1" applyProtection="1">
      <alignment horizontal="center" vertical="center"/>
    </xf>
    <xf numFmtId="183" fontId="16" fillId="0" borderId="0" xfId="3" applyNumberFormat="1" applyFont="1" applyAlignment="1" applyProtection="1">
      <alignment horizontal="center" vertical="center"/>
    </xf>
    <xf numFmtId="3" fontId="16" fillId="0" borderId="0" xfId="3" applyNumberFormat="1" applyFont="1" applyAlignment="1" applyProtection="1">
      <alignment horizontal="center" vertical="center" wrapText="1"/>
    </xf>
    <xf numFmtId="183" fontId="16" fillId="0" borderId="0" xfId="3" applyNumberFormat="1" applyFont="1" applyAlignment="1" applyProtection="1">
      <alignment horizontal="center" vertical="center" wrapText="1"/>
    </xf>
    <xf numFmtId="0" fontId="16" fillId="0" borderId="0" xfId="3" applyFont="1" applyAlignment="1" applyProtection="1">
      <alignment horizontal="center" vertical="center" wrapText="1"/>
    </xf>
    <xf numFmtId="183" fontId="6" fillId="0" borderId="0" xfId="3" applyNumberFormat="1" applyProtection="1"/>
    <xf numFmtId="3" fontId="6" fillId="0" borderId="0" xfId="3" applyNumberFormat="1" applyProtection="1"/>
    <xf numFmtId="0" fontId="6" fillId="0" borderId="0" xfId="3" applyAlignment="1" applyProtection="1">
      <alignment horizontal="center"/>
    </xf>
    <xf numFmtId="183" fontId="6" fillId="0" borderId="0" xfId="3" applyNumberFormat="1" applyAlignment="1" applyProtection="1">
      <alignment horizontal="center"/>
    </xf>
    <xf numFmtId="170" fontId="6" fillId="0" borderId="0" xfId="3" applyNumberFormat="1" applyProtection="1"/>
    <xf numFmtId="183" fontId="6" fillId="0" borderId="0" xfId="3" applyNumberFormat="1" applyProtection="1">
      <protection locked="0"/>
    </xf>
    <xf numFmtId="184" fontId="6" fillId="19" borderId="0" xfId="3" applyNumberFormat="1" applyFill="1" applyAlignment="1" applyProtection="1">
      <alignment horizontal="center"/>
    </xf>
    <xf numFmtId="0" fontId="63" fillId="0" borderId="0" xfId="3" applyFont="1" applyFill="1" applyAlignment="1" applyProtection="1">
      <alignment horizontal="left" vertical="center"/>
    </xf>
    <xf numFmtId="0" fontId="63" fillId="0" borderId="0" xfId="3" applyFont="1" applyFill="1" applyAlignment="1" applyProtection="1">
      <alignment horizontal="center" vertical="center" wrapText="1"/>
    </xf>
    <xf numFmtId="0" fontId="6" fillId="0" borderId="0" xfId="3" applyFill="1" applyProtection="1"/>
    <xf numFmtId="0" fontId="6" fillId="6" borderId="0" xfId="3" applyFill="1" applyProtection="1"/>
    <xf numFmtId="0" fontId="6" fillId="6" borderId="0" xfId="3" applyFill="1" applyAlignment="1" applyProtection="1">
      <alignment horizontal="center"/>
    </xf>
    <xf numFmtId="0" fontId="59" fillId="6" borderId="0" xfId="3" applyFont="1" applyFill="1" applyAlignment="1" applyProtection="1">
      <alignment horizontal="center" wrapText="1"/>
    </xf>
    <xf numFmtId="0" fontId="64" fillId="21" borderId="0" xfId="0" applyFont="1" applyFill="1" applyAlignment="1" applyProtection="1">
      <alignment horizontal="left" vertical="center"/>
    </xf>
    <xf numFmtId="0" fontId="64" fillId="21" borderId="0" xfId="0" applyFont="1" applyFill="1" applyAlignment="1" applyProtection="1">
      <alignment horizontal="center" vertical="center" wrapText="1"/>
    </xf>
    <xf numFmtId="0" fontId="64" fillId="21" borderId="0" xfId="0" applyFont="1" applyFill="1" applyAlignment="1">
      <alignment horizontal="center" vertical="center" wrapText="1"/>
    </xf>
    <xf numFmtId="0" fontId="64" fillId="0" borderId="0" xfId="0" applyFont="1" applyFill="1" applyAlignment="1">
      <alignment horizontal="center" vertical="center" wrapText="1"/>
    </xf>
    <xf numFmtId="0" fontId="42" fillId="0" borderId="0" xfId="0" applyFont="1"/>
    <xf numFmtId="0" fontId="42" fillId="0" borderId="0" xfId="0" applyFont="1" applyFill="1"/>
    <xf numFmtId="0" fontId="56" fillId="0" borderId="0" xfId="0" applyFont="1" applyProtection="1"/>
    <xf numFmtId="0" fontId="59" fillId="0" borderId="0" xfId="0" applyFont="1" applyFill="1" applyAlignment="1">
      <alignment horizontal="center"/>
    </xf>
    <xf numFmtId="0" fontId="59" fillId="0" borderId="0" xfId="0" applyFont="1" applyAlignment="1">
      <alignment horizontal="center"/>
    </xf>
    <xf numFmtId="0" fontId="59" fillId="0" borderId="0" xfId="0" applyFont="1" applyAlignment="1" applyProtection="1">
      <alignment horizontal="center"/>
    </xf>
    <xf numFmtId="0" fontId="65" fillId="6" borderId="0" xfId="0" applyFont="1" applyFill="1" applyAlignment="1" applyProtection="1">
      <alignment horizontal="left"/>
    </xf>
    <xf numFmtId="0" fontId="56" fillId="6" borderId="0" xfId="0" applyFont="1" applyFill="1" applyAlignment="1" applyProtection="1">
      <alignment horizontal="center"/>
    </xf>
    <xf numFmtId="0" fontId="56" fillId="6" borderId="0" xfId="0" applyFont="1" applyFill="1" applyProtection="1"/>
    <xf numFmtId="175" fontId="59" fillId="9" borderId="0" xfId="15" applyFont="1" applyFill="1" applyProtection="1">
      <protection locked="0"/>
    </xf>
    <xf numFmtId="175" fontId="59" fillId="0" borderId="0" xfId="15" applyFont="1" applyFill="1" applyProtection="1">
      <protection locked="0"/>
    </xf>
    <xf numFmtId="175" fontId="59" fillId="8" borderId="0" xfId="15" applyFont="1" applyFill="1" applyProtection="1">
      <protection locked="0"/>
    </xf>
    <xf numFmtId="175" fontId="59" fillId="0" borderId="0" xfId="15" applyFont="1" applyFill="1" applyProtection="1"/>
    <xf numFmtId="0" fontId="56" fillId="0" borderId="0" xfId="0" applyFont="1"/>
    <xf numFmtId="175" fontId="59" fillId="6" borderId="0" xfId="15" applyFont="1" applyFill="1" applyProtection="1"/>
    <xf numFmtId="0" fontId="59" fillId="6" borderId="0" xfId="0" applyFont="1" applyFill="1" applyProtection="1"/>
    <xf numFmtId="0" fontId="42" fillId="6" borderId="0" xfId="0" applyFont="1" applyFill="1" applyAlignment="1" applyProtection="1">
      <alignment horizontal="center"/>
    </xf>
    <xf numFmtId="49" fontId="63" fillId="0" borderId="0" xfId="0" applyNumberFormat="1" applyFont="1" applyFill="1" applyBorder="1" applyAlignment="1" applyProtection="1">
      <alignment horizontal="center"/>
    </xf>
    <xf numFmtId="0" fontId="40" fillId="6" borderId="0" xfId="0" applyFont="1" applyFill="1" applyProtection="1"/>
    <xf numFmtId="0" fontId="63" fillId="0" borderId="0" xfId="0" applyFont="1" applyFill="1" applyBorder="1" applyAlignment="1" applyProtection="1">
      <alignment horizontal="center"/>
    </xf>
    <xf numFmtId="0" fontId="42" fillId="6" borderId="0" xfId="0" applyFont="1" applyFill="1" applyProtection="1"/>
    <xf numFmtId="0" fontId="59" fillId="6" borderId="0" xfId="0" applyFont="1" applyFill="1" applyAlignment="1" applyProtection="1">
      <alignment horizontal="center" wrapText="1"/>
    </xf>
    <xf numFmtId="185" fontId="59" fillId="9" borderId="0" xfId="15" applyNumberFormat="1" applyFont="1" applyFill="1" applyProtection="1">
      <protection locked="0"/>
    </xf>
    <xf numFmtId="185" fontId="59" fillId="8" borderId="0" xfId="15" applyNumberFormat="1" applyFont="1" applyFill="1" applyProtection="1">
      <protection locked="0"/>
    </xf>
    <xf numFmtId="185" fontId="59" fillId="6" borderId="0" xfId="15" applyNumberFormat="1" applyFont="1" applyFill="1" applyProtection="1"/>
    <xf numFmtId="0" fontId="0" fillId="6" borderId="0" xfId="0" applyFill="1" applyProtection="1"/>
    <xf numFmtId="0" fontId="64" fillId="22" borderId="0" xfId="0" applyFont="1" applyFill="1" applyAlignment="1" applyProtection="1">
      <alignment horizontal="left" vertical="center"/>
    </xf>
    <xf numFmtId="0" fontId="63" fillId="22" borderId="0" xfId="0" applyFont="1" applyFill="1" applyAlignment="1" applyProtection="1">
      <alignment horizontal="center" vertical="center" wrapText="1"/>
    </xf>
    <xf numFmtId="0" fontId="64" fillId="22" borderId="0" xfId="0" applyFont="1" applyFill="1" applyAlignment="1" applyProtection="1">
      <alignment horizontal="center" vertical="center" wrapText="1"/>
    </xf>
    <xf numFmtId="0" fontId="0" fillId="6" borderId="0" xfId="0" applyFill="1" applyAlignment="1" applyProtection="1">
      <alignment horizontal="center"/>
    </xf>
    <xf numFmtId="0" fontId="6" fillId="0" borderId="0" xfId="0" applyFont="1" applyProtection="1"/>
    <xf numFmtId="0" fontId="66" fillId="6" borderId="0" xfId="0" applyFont="1" applyFill="1" applyAlignment="1" applyProtection="1">
      <alignment horizontal="left"/>
    </xf>
    <xf numFmtId="0" fontId="67" fillId="6" borderId="0" xfId="0" applyFont="1" applyFill="1" applyAlignment="1" applyProtection="1">
      <alignment horizontal="center"/>
    </xf>
    <xf numFmtId="0" fontId="67" fillId="6" borderId="0" xfId="0" applyFont="1" applyFill="1" applyProtection="1"/>
    <xf numFmtId="0" fontId="28" fillId="6" borderId="0" xfId="0" applyFont="1" applyFill="1" applyProtection="1"/>
    <xf numFmtId="0" fontId="42" fillId="0" borderId="0" xfId="0" applyFont="1" applyFill="1" applyProtection="1"/>
    <xf numFmtId="0" fontId="68" fillId="0" borderId="0" xfId="0" applyFont="1" applyFill="1" applyAlignment="1" applyProtection="1">
      <alignment horizontal="center" vertical="center"/>
    </xf>
    <xf numFmtId="0" fontId="68" fillId="0" borderId="0" xfId="0" applyFont="1" applyFill="1" applyAlignment="1" applyProtection="1">
      <alignment horizontal="left" wrapText="1"/>
    </xf>
    <xf numFmtId="0" fontId="56" fillId="0" borderId="0" xfId="0" applyFont="1" applyFill="1" applyAlignment="1" applyProtection="1">
      <alignment horizontal="center"/>
    </xf>
    <xf numFmtId="185" fontId="59" fillId="0" borderId="0" xfId="15" applyNumberFormat="1" applyFont="1" applyFill="1" applyProtection="1"/>
    <xf numFmtId="176" fontId="59" fillId="8" borderId="0" xfId="15" applyNumberFormat="1" applyFont="1" applyFill="1" applyProtection="1">
      <protection locked="0"/>
    </xf>
    <xf numFmtId="0" fontId="63" fillId="21" borderId="0" xfId="3" applyFont="1" applyFill="1" applyAlignment="1" applyProtection="1">
      <alignment horizontal="center" vertical="center"/>
    </xf>
    <xf numFmtId="0" fontId="35" fillId="0" borderId="0" xfId="3" applyFont="1" applyAlignment="1" applyProtection="1">
      <alignment horizontal="center" vertical="center"/>
    </xf>
    <xf numFmtId="0" fontId="59" fillId="6" borderId="0" xfId="3" applyFont="1" applyFill="1" applyBorder="1" applyAlignment="1" applyProtection="1">
      <alignment wrapText="1"/>
    </xf>
    <xf numFmtId="0" fontId="35" fillId="0" borderId="0" xfId="3" applyFont="1" applyAlignment="1" applyProtection="1">
      <alignment horizontal="center" wrapText="1"/>
    </xf>
    <xf numFmtId="0" fontId="25" fillId="6" borderId="0" xfId="3" applyFont="1" applyFill="1" applyProtection="1"/>
    <xf numFmtId="0" fontId="22" fillId="6" borderId="0" xfId="3" applyFont="1" applyFill="1" applyAlignment="1" applyProtection="1">
      <alignment horizontal="center" wrapText="1"/>
    </xf>
    <xf numFmtId="0" fontId="6" fillId="6" borderId="0" xfId="3" applyFont="1" applyFill="1" applyProtection="1"/>
    <xf numFmtId="0" fontId="6" fillId="6" borderId="0" xfId="3" applyFont="1" applyFill="1" applyAlignment="1" applyProtection="1">
      <alignment horizontal="center"/>
    </xf>
    <xf numFmtId="174" fontId="6" fillId="8" borderId="95" xfId="16" applyNumberFormat="1" applyFont="1" applyFill="1" applyBorder="1" applyProtection="1">
      <protection locked="0"/>
    </xf>
    <xf numFmtId="186" fontId="6" fillId="8" borderId="95" xfId="15" applyNumberFormat="1" applyFont="1" applyFill="1" applyBorder="1" applyAlignment="1" applyProtection="1">
      <alignment horizontal="center"/>
      <protection locked="0"/>
    </xf>
    <xf numFmtId="176" fontId="6" fillId="8" borderId="95" xfId="15" applyNumberFormat="1" applyFont="1" applyFill="1" applyBorder="1" applyProtection="1">
      <protection locked="0"/>
    </xf>
    <xf numFmtId="176" fontId="40" fillId="8" borderId="95" xfId="15" applyNumberFormat="1" applyFont="1" applyFill="1" applyBorder="1" applyProtection="1">
      <protection locked="0"/>
    </xf>
    <xf numFmtId="176" fontId="6" fillId="6" borderId="0" xfId="15" applyNumberFormat="1" applyFont="1" applyFill="1" applyProtection="1"/>
    <xf numFmtId="174" fontId="6" fillId="6" borderId="96" xfId="16" applyNumberFormat="1" applyFont="1" applyFill="1" applyBorder="1" applyProtection="1"/>
    <xf numFmtId="175" fontId="6" fillId="6" borderId="96" xfId="15" applyFont="1" applyFill="1" applyBorder="1" applyProtection="1"/>
    <xf numFmtId="176" fontId="6" fillId="6" borderId="96" xfId="15" applyNumberFormat="1" applyFont="1" applyFill="1" applyBorder="1" applyProtection="1"/>
    <xf numFmtId="187" fontId="6" fillId="13" borderId="95" xfId="15" applyNumberFormat="1" applyFont="1" applyFill="1" applyBorder="1" applyAlignment="1" applyProtection="1">
      <alignment horizontal="center"/>
      <protection locked="0"/>
    </xf>
    <xf numFmtId="188" fontId="6" fillId="6" borderId="96" xfId="15" applyNumberFormat="1" applyFont="1" applyFill="1" applyBorder="1" applyProtection="1"/>
    <xf numFmtId="0" fontId="63" fillId="21" borderId="0" xfId="3" applyNumberFormat="1" applyFont="1" applyFill="1" applyAlignment="1" applyProtection="1">
      <alignment horizontal="center" vertical="center"/>
      <protection locked="0"/>
    </xf>
    <xf numFmtId="0" fontId="46" fillId="0" borderId="0" xfId="3" applyFont="1" applyAlignment="1" applyProtection="1">
      <alignment horizontal="center" wrapText="1"/>
    </xf>
    <xf numFmtId="185" fontId="6" fillId="8" borderId="95" xfId="15" applyNumberFormat="1" applyFont="1" applyFill="1" applyBorder="1" applyAlignment="1" applyProtection="1">
      <alignment horizontal="center"/>
      <protection locked="0"/>
    </xf>
    <xf numFmtId="176" fontId="44" fillId="8" borderId="95" xfId="15" applyNumberFormat="1" applyFont="1" applyFill="1" applyBorder="1" applyProtection="1">
      <protection locked="0"/>
    </xf>
    <xf numFmtId="0" fontId="6" fillId="6" borderId="0" xfId="3" applyFont="1" applyFill="1" applyBorder="1" applyProtection="1"/>
    <xf numFmtId="0" fontId="35" fillId="6" borderId="0" xfId="3" applyFont="1" applyFill="1" applyBorder="1" applyAlignment="1" applyProtection="1">
      <alignment horizontal="center" wrapText="1"/>
    </xf>
    <xf numFmtId="174" fontId="6" fillId="6" borderId="0" xfId="16" applyNumberFormat="1" applyFont="1" applyFill="1" applyProtection="1"/>
    <xf numFmtId="185" fontId="6" fillId="6" borderId="95" xfId="15" applyNumberFormat="1" applyFont="1" applyFill="1" applyBorder="1" applyProtection="1"/>
    <xf numFmtId="0" fontId="6" fillId="0" borderId="0" xfId="3" applyFont="1" applyAlignment="1" applyProtection="1">
      <alignment vertical="top"/>
    </xf>
    <xf numFmtId="0" fontId="35" fillId="0" borderId="0" xfId="3" applyFont="1" applyAlignment="1" applyProtection="1">
      <alignment horizontal="right" vertical="top"/>
    </xf>
    <xf numFmtId="176" fontId="6" fillId="9" borderId="0" xfId="15" applyNumberFormat="1" applyFont="1" applyFill="1" applyProtection="1"/>
    <xf numFmtId="0" fontId="35" fillId="0" borderId="0" xfId="3" applyFont="1" applyAlignment="1" applyProtection="1">
      <alignment horizontal="right"/>
    </xf>
    <xf numFmtId="0" fontId="35" fillId="6" borderId="0" xfId="3" applyFont="1" applyFill="1" applyAlignment="1" applyProtection="1">
      <alignment horizontal="center" wrapText="1"/>
    </xf>
    <xf numFmtId="174" fontId="6" fillId="6" borderId="95" xfId="16" applyNumberFormat="1" applyFont="1" applyFill="1" applyBorder="1" applyProtection="1"/>
    <xf numFmtId="176" fontId="6" fillId="6" borderId="95" xfId="15" applyNumberFormat="1" applyFont="1" applyFill="1" applyBorder="1" applyProtection="1"/>
    <xf numFmtId="175" fontId="6" fillId="6" borderId="0" xfId="15" applyFont="1" applyFill="1" applyProtection="1"/>
    <xf numFmtId="0" fontId="0" fillId="0" borderId="0" xfId="0" applyAlignment="1" applyProtection="1">
      <alignment horizontal="center"/>
    </xf>
    <xf numFmtId="0" fontId="6" fillId="0" borderId="0" xfId="3" applyAlignment="1" applyProtection="1">
      <alignment horizontal="center" vertical="center"/>
    </xf>
    <xf numFmtId="183" fontId="6" fillId="0" borderId="0" xfId="3" applyNumberFormat="1" applyAlignment="1" applyProtection="1">
      <alignment horizontal="center" vertical="center"/>
    </xf>
    <xf numFmtId="174" fontId="6" fillId="0" borderId="0" xfId="3" applyNumberFormat="1" applyAlignment="1" applyProtection="1">
      <alignment horizontal="center" vertical="center"/>
    </xf>
    <xf numFmtId="172" fontId="6" fillId="0" borderId="0" xfId="3" applyNumberFormat="1" applyAlignment="1" applyProtection="1">
      <alignment horizontal="center" vertical="center"/>
    </xf>
    <xf numFmtId="0" fontId="59" fillId="0" borderId="0" xfId="3" applyFont="1" applyProtection="1"/>
    <xf numFmtId="0" fontId="59" fillId="0" borderId="0" xfId="3" applyFont="1" applyAlignment="1" applyProtection="1">
      <alignment horizontal="left" vertical="center" wrapText="1"/>
    </xf>
    <xf numFmtId="0" fontId="59" fillId="0" borderId="0" xfId="3" applyFont="1" applyAlignment="1" applyProtection="1">
      <alignment horizontal="center" vertical="center" wrapText="1"/>
    </xf>
    <xf numFmtId="183" fontId="59" fillId="0" borderId="0" xfId="3" applyNumberFormat="1" applyFont="1" applyAlignment="1" applyProtection="1">
      <alignment horizontal="center" vertical="center" wrapText="1"/>
    </xf>
    <xf numFmtId="174" fontId="59" fillId="0" borderId="0" xfId="3" applyNumberFormat="1" applyFont="1" applyAlignment="1" applyProtection="1">
      <alignment horizontal="center" vertical="center" wrapText="1"/>
    </xf>
    <xf numFmtId="174" fontId="59" fillId="9" borderId="0" xfId="3" applyNumberFormat="1" applyFont="1" applyFill="1" applyAlignment="1" applyProtection="1">
      <alignment horizontal="center" vertical="center" wrapText="1"/>
    </xf>
    <xf numFmtId="3" fontId="59" fillId="9" borderId="0" xfId="3" applyNumberFormat="1" applyFont="1" applyFill="1" applyAlignment="1" applyProtection="1">
      <alignment horizontal="center" vertical="center" wrapText="1"/>
    </xf>
    <xf numFmtId="172" fontId="59" fillId="9" borderId="0" xfId="3" applyNumberFormat="1" applyFont="1" applyFill="1" applyAlignment="1" applyProtection="1">
      <alignment horizontal="center" vertical="center" wrapText="1"/>
    </xf>
    <xf numFmtId="183" fontId="59" fillId="9" borderId="0" xfId="3" applyNumberFormat="1" applyFont="1" applyFill="1" applyAlignment="1" applyProtection="1">
      <alignment horizontal="center" vertical="center" wrapText="1"/>
    </xf>
    <xf numFmtId="3" fontId="6" fillId="0" borderId="0" xfId="3" applyNumberFormat="1" applyAlignment="1" applyProtection="1">
      <alignment horizontal="center" vertical="center"/>
    </xf>
    <xf numFmtId="0" fontId="70" fillId="9" borderId="0" xfId="17" applyFont="1" applyFill="1" applyAlignment="1" applyProtection="1">
      <alignment horizontal="center" vertical="center"/>
    </xf>
    <xf numFmtId="0" fontId="60" fillId="0" borderId="0" xfId="14" applyFont="1" applyFill="1" applyBorder="1" applyAlignment="1" applyProtection="1">
      <alignment horizontal="center"/>
    </xf>
    <xf numFmtId="0" fontId="0" fillId="0" borderId="0" xfId="0" applyFont="1" applyProtection="1"/>
    <xf numFmtId="0" fontId="13" fillId="0" borderId="0" xfId="0" applyFont="1" applyProtection="1"/>
    <xf numFmtId="0" fontId="60" fillId="0" borderId="0" xfId="17" applyFont="1" applyBorder="1" applyAlignment="1" applyProtection="1">
      <alignment horizontal="right" vertical="center" wrapText="1"/>
    </xf>
    <xf numFmtId="10" fontId="60" fillId="0" borderId="0" xfId="2" applyNumberFormat="1" applyFont="1" applyBorder="1" applyAlignment="1" applyProtection="1">
      <alignment horizontal="center" vertical="center"/>
      <protection locked="0"/>
    </xf>
    <xf numFmtId="0" fontId="60" fillId="0" borderId="0" xfId="17" applyFont="1" applyBorder="1" applyAlignment="1" applyProtection="1">
      <alignment horizontal="center" vertical="center" wrapText="1"/>
    </xf>
    <xf numFmtId="10" fontId="60" fillId="0" borderId="0" xfId="17" applyNumberFormat="1" applyFont="1" applyFill="1" applyBorder="1" applyAlignment="1" applyProtection="1">
      <alignment horizontal="center" vertical="center" wrapText="1"/>
    </xf>
    <xf numFmtId="0" fontId="51" fillId="0" borderId="0" xfId="17" applyFont="1" applyBorder="1" applyAlignment="1" applyProtection="1">
      <alignment horizontal="right" vertical="center" wrapText="1"/>
    </xf>
    <xf numFmtId="0" fontId="9" fillId="10" borderId="0" xfId="17" applyFont="1" applyFill="1" applyBorder="1" applyAlignment="1" applyProtection="1">
      <alignment horizontal="center" vertical="center"/>
      <protection locked="0"/>
    </xf>
    <xf numFmtId="10" fontId="60" fillId="0" borderId="0" xfId="2" applyNumberFormat="1" applyFont="1" applyFill="1" applyBorder="1" applyAlignment="1" applyProtection="1">
      <alignment horizontal="center" vertical="center"/>
    </xf>
    <xf numFmtId="0" fontId="0" fillId="0" borderId="0" xfId="0" applyFont="1" applyBorder="1" applyProtection="1"/>
    <xf numFmtId="0" fontId="60" fillId="0" borderId="0" xfId="14" applyFont="1" applyAlignment="1" applyProtection="1"/>
    <xf numFmtId="0" fontId="35" fillId="0" borderId="0" xfId="17" applyFont="1" applyAlignment="1" applyProtection="1">
      <alignment horizontal="center" wrapText="1"/>
    </xf>
    <xf numFmtId="189" fontId="0" fillId="17" borderId="0" xfId="0" applyNumberFormat="1" applyFill="1" applyBorder="1" applyAlignment="1" applyProtection="1">
      <alignment horizontal="center"/>
      <protection locked="0"/>
    </xf>
    <xf numFmtId="10" fontId="0" fillId="0" borderId="0" xfId="0" applyNumberFormat="1" applyAlignment="1" applyProtection="1">
      <alignment horizontal="center"/>
    </xf>
    <xf numFmtId="4" fontId="0" fillId="0" borderId="0" xfId="0" applyNumberFormat="1" applyAlignment="1" applyProtection="1">
      <alignment horizontal="center"/>
    </xf>
    <xf numFmtId="189" fontId="0" fillId="0" borderId="0" xfId="0" applyNumberFormat="1" applyAlignment="1" applyProtection="1">
      <alignment horizontal="center"/>
    </xf>
    <xf numFmtId="189" fontId="0" fillId="17" borderId="97" xfId="0" applyNumberFormat="1" applyFill="1" applyBorder="1" applyAlignment="1" applyProtection="1">
      <alignment horizontal="center"/>
      <protection locked="0"/>
    </xf>
    <xf numFmtId="189" fontId="0" fillId="17" borderId="98" xfId="0" applyNumberFormat="1" applyFill="1" applyBorder="1" applyAlignment="1" applyProtection="1">
      <alignment horizontal="center"/>
      <protection locked="0"/>
    </xf>
    <xf numFmtId="0" fontId="0" fillId="0" borderId="0" xfId="0" applyAlignment="1" applyProtection="1">
      <alignment horizontal="center"/>
      <protection locked="0"/>
    </xf>
    <xf numFmtId="0" fontId="71" fillId="0" borderId="0" xfId="0" applyFont="1" applyProtection="1"/>
    <xf numFmtId="184" fontId="6" fillId="18" borderId="0" xfId="3" applyNumberFormat="1" applyFill="1" applyAlignment="1" applyProtection="1">
      <alignment horizontal="center" vertical="center"/>
    </xf>
    <xf numFmtId="183" fontId="6" fillId="18" borderId="0" xfId="3" applyNumberFormat="1" applyFill="1" applyAlignment="1" applyProtection="1">
      <alignment horizontal="center" vertical="center"/>
    </xf>
    <xf numFmtId="1" fontId="9" fillId="18" borderId="97" xfId="7" applyNumberFormat="1" applyFont="1" applyFill="1" applyBorder="1" applyAlignment="1" applyProtection="1">
      <alignment horizontal="center" vertical="center"/>
      <protection locked="0"/>
    </xf>
    <xf numFmtId="10" fontId="9" fillId="18" borderId="0" xfId="7" applyNumberFormat="1" applyFont="1" applyFill="1" applyAlignment="1" applyProtection="1">
      <alignment vertical="center"/>
    </xf>
    <xf numFmtId="0" fontId="10" fillId="18" borderId="0" xfId="7" applyFill="1" applyAlignment="1" applyProtection="1">
      <alignment horizontal="right" vertical="center"/>
    </xf>
    <xf numFmtId="10" fontId="10" fillId="18" borderId="0" xfId="7" applyNumberFormat="1" applyFill="1" applyAlignment="1" applyProtection="1">
      <alignment vertical="center"/>
    </xf>
    <xf numFmtId="1" fontId="9" fillId="18" borderId="0" xfId="7" applyNumberFormat="1" applyFont="1" applyFill="1" applyBorder="1" applyAlignment="1" applyProtection="1">
      <alignment horizontal="center" vertical="center"/>
      <protection locked="0"/>
    </xf>
    <xf numFmtId="10" fontId="9" fillId="18" borderId="0" xfId="7" applyNumberFormat="1" applyFont="1" applyFill="1" applyAlignment="1" applyProtection="1">
      <alignment vertical="center" wrapText="1"/>
    </xf>
    <xf numFmtId="0" fontId="10" fillId="18" borderId="0" xfId="7" applyFill="1" applyAlignment="1" applyProtection="1">
      <alignment vertical="top" wrapText="1"/>
    </xf>
    <xf numFmtId="0" fontId="10" fillId="18" borderId="0" xfId="7" applyFont="1" applyFill="1" applyProtection="1"/>
    <xf numFmtId="0" fontId="10" fillId="18" borderId="0" xfId="7" applyFill="1" applyProtection="1"/>
    <xf numFmtId="170" fontId="0" fillId="0" borderId="26" xfId="0" applyNumberFormat="1" applyFill="1" applyBorder="1"/>
    <xf numFmtId="0" fontId="0" fillId="18" borderId="0" xfId="0" applyFill="1" applyAlignment="1" applyProtection="1">
      <alignment horizontal="center"/>
    </xf>
    <xf numFmtId="0" fontId="0" fillId="18" borderId="0" xfId="0" applyFill="1" applyAlignment="1" applyProtection="1">
      <alignment horizontal="center"/>
      <protection locked="0"/>
    </xf>
    <xf numFmtId="10" fontId="0" fillId="18" borderId="0" xfId="0" applyNumberFormat="1" applyFill="1" applyAlignment="1" applyProtection="1">
      <alignment horizontal="center"/>
    </xf>
    <xf numFmtId="189" fontId="0" fillId="18" borderId="0" xfId="0" applyNumberFormat="1" applyFill="1" applyBorder="1" applyAlignment="1" applyProtection="1">
      <alignment horizontal="center"/>
      <protection locked="0"/>
    </xf>
    <xf numFmtId="4" fontId="0" fillId="18" borderId="0" xfId="0" applyNumberFormat="1" applyFill="1" applyAlignment="1" applyProtection="1">
      <alignment horizontal="center"/>
    </xf>
    <xf numFmtId="189" fontId="0" fillId="18" borderId="0" xfId="0" applyNumberFormat="1" applyFill="1" applyAlignment="1" applyProtection="1">
      <alignment horizontal="center"/>
    </xf>
    <xf numFmtId="0" fontId="9" fillId="18" borderId="0" xfId="7" applyFont="1" applyFill="1" applyAlignment="1" applyProtection="1">
      <alignment vertical="center" wrapText="1"/>
    </xf>
    <xf numFmtId="0" fontId="41" fillId="9" borderId="0" xfId="19" applyFont="1" applyFill="1" applyBorder="1" applyAlignment="1">
      <alignment horizontal="left" vertical="center"/>
    </xf>
    <xf numFmtId="0" fontId="75" fillId="9" borderId="0" xfId="19" applyFill="1"/>
    <xf numFmtId="0" fontId="64" fillId="23" borderId="91" xfId="19" applyFont="1" applyFill="1" applyBorder="1" applyAlignment="1">
      <alignment horizontal="center"/>
    </xf>
    <xf numFmtId="0" fontId="64" fillId="23" borderId="91" xfId="19" applyFont="1" applyFill="1" applyBorder="1" applyAlignment="1">
      <alignment horizontal="center" wrapText="1"/>
    </xf>
    <xf numFmtId="0" fontId="41" fillId="9" borderId="0" xfId="19" applyFont="1" applyFill="1" applyAlignment="1">
      <alignment horizontal="center"/>
    </xf>
    <xf numFmtId="0" fontId="75" fillId="9" borderId="91" xfId="19" applyFill="1" applyBorder="1" applyAlignment="1">
      <alignment horizontal="center" vertical="center"/>
    </xf>
    <xf numFmtId="0" fontId="75" fillId="10" borderId="91" xfId="19" applyFill="1" applyBorder="1" applyAlignment="1">
      <alignment horizontal="left" vertical="center" wrapText="1"/>
    </xf>
    <xf numFmtId="0" fontId="75" fillId="8" borderId="91" xfId="19" applyFont="1" applyFill="1" applyBorder="1" applyAlignment="1">
      <alignment horizontal="left" vertical="center" wrapText="1"/>
    </xf>
    <xf numFmtId="0" fontId="75" fillId="10" borderId="91" xfId="19" applyFill="1" applyBorder="1" applyAlignment="1">
      <alignment vertical="center" wrapText="1"/>
    </xf>
    <xf numFmtId="0" fontId="0" fillId="10" borderId="91" xfId="19" applyFont="1" applyFill="1" applyBorder="1" applyAlignment="1">
      <alignment vertical="center" wrapText="1"/>
    </xf>
    <xf numFmtId="0" fontId="75" fillId="8" borderId="91" xfId="19" applyFont="1" applyFill="1" applyBorder="1" applyAlignment="1">
      <alignment vertical="center" wrapText="1"/>
    </xf>
    <xf numFmtId="170" fontId="0" fillId="0" borderId="11" xfId="0" applyNumberFormat="1" applyFill="1" applyBorder="1" applyProtection="1"/>
    <xf numFmtId="178" fontId="0" fillId="18" borderId="0" xfId="13" applyNumberFormat="1" applyFont="1" applyFill="1" applyProtection="1"/>
    <xf numFmtId="170" fontId="0" fillId="18" borderId="85" xfId="0" applyNumberFormat="1" applyFill="1" applyBorder="1" applyProtection="1">
      <protection locked="0"/>
    </xf>
    <xf numFmtId="3" fontId="0" fillId="18" borderId="86" xfId="0" applyNumberFormat="1" applyFill="1" applyBorder="1" applyProtection="1"/>
    <xf numFmtId="174" fontId="10" fillId="18" borderId="91" xfId="9" applyNumberFormat="1" applyFont="1" applyFill="1" applyBorder="1" applyAlignment="1" applyProtection="1"/>
    <xf numFmtId="174" fontId="10" fillId="18" borderId="93" xfId="10" applyNumberFormat="1" applyFont="1" applyFill="1" applyBorder="1" applyAlignment="1" applyProtection="1"/>
    <xf numFmtId="179" fontId="0" fillId="18" borderId="0" xfId="0" applyNumberFormat="1" applyFill="1" applyAlignment="1" applyProtection="1">
      <alignment horizontal="center" vertical="center"/>
    </xf>
    <xf numFmtId="180" fontId="0" fillId="18" borderId="0" xfId="0" applyNumberFormat="1" applyFill="1" applyAlignment="1" applyProtection="1">
      <alignment horizontal="center" vertical="center"/>
    </xf>
    <xf numFmtId="181" fontId="0" fillId="0" borderId="0" xfId="0" applyNumberFormat="1" applyAlignment="1" applyProtection="1">
      <alignment horizontal="right" vertical="center"/>
    </xf>
    <xf numFmtId="181" fontId="0" fillId="18" borderId="0" xfId="0" applyNumberFormat="1" applyFill="1" applyAlignment="1" applyProtection="1">
      <alignment horizontal="right" vertical="center"/>
    </xf>
    <xf numFmtId="184" fontId="0" fillId="0" borderId="0" xfId="0" applyNumberFormat="1" applyProtection="1"/>
    <xf numFmtId="191" fontId="0" fillId="0" borderId="0" xfId="0" applyNumberFormat="1"/>
    <xf numFmtId="172" fontId="0" fillId="0" borderId="0" xfId="2" applyNumberFormat="1" applyFont="1"/>
    <xf numFmtId="170" fontId="0" fillId="18" borderId="81" xfId="0" applyNumberFormat="1" applyFill="1" applyBorder="1" applyProtection="1"/>
    <xf numFmtId="170" fontId="0" fillId="18" borderId="85" xfId="0" applyNumberFormat="1" applyFill="1" applyBorder="1" applyProtection="1"/>
    <xf numFmtId="192" fontId="0" fillId="0" borderId="0" xfId="0" applyNumberFormat="1" applyProtection="1"/>
    <xf numFmtId="172" fontId="6" fillId="0" borderId="0" xfId="12" applyNumberFormat="1" applyFont="1" applyAlignment="1" applyProtection="1">
      <alignment horizontal="center" vertical="center"/>
    </xf>
    <xf numFmtId="3" fontId="6" fillId="18" borderId="0" xfId="3" applyNumberFormat="1" applyFill="1" applyAlignment="1" applyProtection="1">
      <alignment horizontal="center" vertical="center"/>
    </xf>
    <xf numFmtId="190" fontId="0" fillId="0" borderId="0" xfId="0" applyNumberFormat="1" applyAlignment="1" applyProtection="1">
      <alignment horizontal="center"/>
    </xf>
    <xf numFmtId="193" fontId="0" fillId="0" borderId="0" xfId="0" applyNumberFormat="1" applyProtection="1"/>
    <xf numFmtId="174" fontId="10" fillId="8" borderId="91" xfId="6" applyNumberFormat="1" applyFont="1" applyFill="1" applyBorder="1" applyProtection="1">
      <protection locked="0"/>
    </xf>
    <xf numFmtId="0" fontId="10" fillId="10" borderId="91" xfId="0" applyFont="1" applyFill="1" applyBorder="1" applyAlignment="1" applyProtection="1">
      <alignment horizontal="center"/>
      <protection locked="0"/>
    </xf>
    <xf numFmtId="174" fontId="12" fillId="0" borderId="0" xfId="0" applyNumberFormat="1" applyFont="1"/>
    <xf numFmtId="9" fontId="6" fillId="0" borderId="0" xfId="2" applyFont="1" applyProtection="1"/>
    <xf numFmtId="44" fontId="6" fillId="0" borderId="0" xfId="3" applyNumberFormat="1" applyProtection="1"/>
    <xf numFmtId="183" fontId="0" fillId="18" borderId="0" xfId="0" applyNumberFormat="1" applyFill="1" applyAlignment="1" applyProtection="1">
      <alignment horizontal="center"/>
    </xf>
    <xf numFmtId="183" fontId="0" fillId="0" borderId="0" xfId="0" applyNumberFormat="1" applyAlignment="1" applyProtection="1">
      <alignment horizontal="center"/>
    </xf>
    <xf numFmtId="172" fontId="10" fillId="17" borderId="85" xfId="2" applyNumberFormat="1" applyFont="1" applyFill="1" applyBorder="1" applyProtection="1">
      <protection locked="0"/>
    </xf>
    <xf numFmtId="172" fontId="74" fillId="17" borderId="85" xfId="2" applyNumberFormat="1" applyFont="1" applyFill="1" applyBorder="1" applyProtection="1">
      <protection locked="0"/>
    </xf>
    <xf numFmtId="172" fontId="0" fillId="17" borderId="85" xfId="2" applyNumberFormat="1" applyFont="1" applyFill="1" applyBorder="1" applyProtection="1">
      <protection locked="0"/>
    </xf>
    <xf numFmtId="172" fontId="10" fillId="17" borderId="83" xfId="2" applyNumberFormat="1" applyFont="1" applyFill="1" applyBorder="1" applyProtection="1">
      <protection locked="0"/>
    </xf>
    <xf numFmtId="172" fontId="74" fillId="17" borderId="83" xfId="2" applyNumberFormat="1" applyFont="1" applyFill="1" applyBorder="1" applyProtection="1">
      <protection locked="0"/>
    </xf>
    <xf numFmtId="172" fontId="0" fillId="17" borderId="83" xfId="2" applyNumberFormat="1" applyFont="1" applyFill="1" applyBorder="1" applyProtection="1">
      <protection locked="0"/>
    </xf>
    <xf numFmtId="172" fontId="10" fillId="17" borderId="89" xfId="2" applyNumberFormat="1" applyFont="1" applyFill="1" applyBorder="1" applyProtection="1">
      <protection locked="0"/>
    </xf>
    <xf numFmtId="172" fontId="74" fillId="17" borderId="89" xfId="2" applyNumberFormat="1" applyFont="1" applyFill="1" applyBorder="1" applyProtection="1">
      <protection locked="0"/>
    </xf>
    <xf numFmtId="172" fontId="0" fillId="17" borderId="89" xfId="2" applyNumberFormat="1" applyFont="1" applyFill="1" applyBorder="1" applyProtection="1">
      <protection locked="0"/>
    </xf>
    <xf numFmtId="172" fontId="6" fillId="0" borderId="0" xfId="2" applyNumberFormat="1" applyFont="1" applyProtection="1"/>
    <xf numFmtId="172" fontId="14" fillId="0" borderId="0" xfId="2" applyNumberFormat="1" applyFont="1" applyProtection="1"/>
    <xf numFmtId="184" fontId="14" fillId="0" borderId="0" xfId="3" applyNumberFormat="1" applyFont="1" applyProtection="1"/>
    <xf numFmtId="10" fontId="0" fillId="0" borderId="0" xfId="2" applyNumberFormat="1" applyFont="1" applyProtection="1"/>
    <xf numFmtId="172" fontId="14" fillId="0" borderId="0" xfId="3" applyNumberFormat="1" applyFont="1" applyProtection="1"/>
    <xf numFmtId="191" fontId="6" fillId="0" borderId="0" xfId="3" applyNumberFormat="1" applyProtection="1"/>
    <xf numFmtId="191" fontId="14" fillId="0" borderId="0" xfId="3" applyNumberFormat="1" applyFont="1" applyProtection="1"/>
    <xf numFmtId="175" fontId="59" fillId="6" borderId="0" xfId="15" applyFont="1" applyFill="1" applyBorder="1" applyProtection="1"/>
    <xf numFmtId="172" fontId="6" fillId="0" borderId="0" xfId="3" applyNumberFormat="1" applyProtection="1"/>
    <xf numFmtId="191" fontId="14" fillId="0" borderId="0" xfId="2" applyNumberFormat="1" applyFont="1" applyProtection="1"/>
    <xf numFmtId="0" fontId="14" fillId="0" borderId="0" xfId="3" applyFont="1" applyAlignment="1" applyProtection="1">
      <alignment horizontal="center" vertical="center" wrapText="1"/>
    </xf>
    <xf numFmtId="10" fontId="60" fillId="18" borderId="0" xfId="17" applyNumberFormat="1" applyFont="1" applyFill="1" applyBorder="1" applyAlignment="1" applyProtection="1">
      <alignment horizontal="center" vertical="center"/>
    </xf>
    <xf numFmtId="0" fontId="5" fillId="8" borderId="91" xfId="19" applyFont="1" applyFill="1" applyBorder="1" applyAlignment="1">
      <alignment horizontal="left" vertical="center" wrapText="1"/>
    </xf>
    <xf numFmtId="0" fontId="5" fillId="8" borderId="91" xfId="19" applyFont="1" applyFill="1" applyBorder="1" applyAlignment="1">
      <alignment vertical="center" wrapText="1"/>
    </xf>
    <xf numFmtId="0" fontId="3" fillId="2" borderId="1" xfId="0" applyFont="1" applyFill="1" applyBorder="1" applyAlignment="1">
      <alignment horizontal="center"/>
    </xf>
    <xf numFmtId="0" fontId="3" fillId="2" borderId="2" xfId="0" applyFont="1" applyFill="1" applyBorder="1" applyAlignment="1">
      <alignment horizontal="center"/>
    </xf>
    <xf numFmtId="0" fontId="3" fillId="2" borderId="3" xfId="0" applyFont="1" applyFill="1" applyBorder="1" applyAlignment="1">
      <alignment horizontal="center"/>
    </xf>
    <xf numFmtId="0" fontId="5" fillId="0" borderId="5" xfId="1" applyFont="1" applyBorder="1" applyAlignment="1">
      <alignment horizontal="left" wrapText="1"/>
    </xf>
    <xf numFmtId="0" fontId="5" fillId="0" borderId="0" xfId="1" applyFont="1" applyAlignment="1">
      <alignment horizontal="left" wrapText="1"/>
    </xf>
    <xf numFmtId="0" fontId="5" fillId="0" borderId="6" xfId="1" applyFont="1" applyBorder="1" applyAlignment="1">
      <alignment horizontal="left" wrapText="1"/>
    </xf>
    <xf numFmtId="0" fontId="5" fillId="0" borderId="8" xfId="1" applyFont="1" applyBorder="1" applyAlignment="1">
      <alignment horizontal="left" wrapText="1"/>
    </xf>
    <xf numFmtId="0" fontId="5" fillId="0" borderId="9" xfId="1" applyFont="1" applyBorder="1" applyAlignment="1">
      <alignment horizontal="left" wrapText="1"/>
    </xf>
    <xf numFmtId="0" fontId="5" fillId="0" borderId="10" xfId="1" applyFont="1" applyBorder="1" applyAlignment="1">
      <alignment horizontal="left" wrapText="1"/>
    </xf>
    <xf numFmtId="0" fontId="1" fillId="3" borderId="13"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0" fillId="0" borderId="16" xfId="0" applyBorder="1" applyAlignment="1">
      <alignment horizontal="center" vertical="top" wrapText="1"/>
    </xf>
    <xf numFmtId="0" fontId="0" fillId="0" borderId="20" xfId="0" applyBorder="1" applyAlignment="1">
      <alignment horizontal="center" vertical="top" wrapText="1"/>
    </xf>
    <xf numFmtId="0" fontId="0" fillId="0" borderId="17" xfId="0" applyBorder="1" applyAlignment="1">
      <alignment horizontal="center" vertical="top" wrapText="1"/>
    </xf>
    <xf numFmtId="0" fontId="0" fillId="0" borderId="18" xfId="0" applyBorder="1" applyAlignment="1">
      <alignment horizontal="center" vertical="top" wrapText="1"/>
    </xf>
    <xf numFmtId="0" fontId="0" fillId="0" borderId="21" xfId="0" applyBorder="1" applyAlignment="1">
      <alignment horizontal="center" vertical="top" wrapText="1"/>
    </xf>
    <xf numFmtId="0" fontId="0" fillId="0" borderId="22" xfId="0" applyBorder="1" applyAlignment="1">
      <alignment horizontal="center" vertical="top" wrapText="1"/>
    </xf>
    <xf numFmtId="0" fontId="0" fillId="0" borderId="25" xfId="0" applyBorder="1" applyAlignment="1">
      <alignment horizontal="center" vertical="top" wrapText="1"/>
    </xf>
    <xf numFmtId="0" fontId="0" fillId="0" borderId="26" xfId="0" applyBorder="1" applyAlignment="1">
      <alignment horizontal="center" vertical="top" wrapText="1"/>
    </xf>
    <xf numFmtId="0" fontId="0" fillId="0" borderId="27" xfId="0" applyBorder="1" applyAlignment="1">
      <alignment horizontal="center" vertical="top"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32" xfId="0" applyBorder="1" applyAlignment="1">
      <alignment horizontal="center" vertical="top"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6" fillId="0" borderId="5" xfId="0" applyFont="1" applyBorder="1" applyAlignment="1" applyProtection="1">
      <alignment horizontal="left" vertical="top" wrapText="1"/>
    </xf>
    <xf numFmtId="0" fontId="6" fillId="0" borderId="0" xfId="0" applyFont="1" applyBorder="1" applyAlignment="1" applyProtection="1">
      <alignment horizontal="left" vertical="top" wrapText="1"/>
    </xf>
    <xf numFmtId="0" fontId="6" fillId="0" borderId="0" xfId="0" applyFont="1" applyAlignment="1" applyProtection="1">
      <alignment horizontal="left" wrapText="1"/>
    </xf>
    <xf numFmtId="0" fontId="0" fillId="0" borderId="0" xfId="0" applyAlignment="1" applyProtection="1">
      <alignment horizontal="left" wrapText="1"/>
    </xf>
    <xf numFmtId="0" fontId="40" fillId="0" borderId="0" xfId="0" applyFont="1" applyAlignment="1" applyProtection="1">
      <alignment horizontal="left" vertical="center" wrapText="1"/>
    </xf>
    <xf numFmtId="0" fontId="31" fillId="0" borderId="0" xfId="0" applyFont="1" applyBorder="1" applyAlignment="1" applyProtection="1">
      <alignment horizontal="left" vertical="center" wrapText="1" indent="1"/>
    </xf>
    <xf numFmtId="0" fontId="38" fillId="0" borderId="0" xfId="0" applyFont="1" applyBorder="1" applyAlignment="1" applyProtection="1">
      <alignment horizontal="left" vertical="top" wrapText="1" indent="1"/>
    </xf>
    <xf numFmtId="0" fontId="31" fillId="0" borderId="0" xfId="0" applyFont="1" applyAlignment="1" applyProtection="1">
      <alignment horizontal="left" vertical="center" wrapText="1" indent="1"/>
    </xf>
    <xf numFmtId="0" fontId="31" fillId="0" borderId="70" xfId="0" applyFont="1" applyBorder="1" applyAlignment="1" applyProtection="1">
      <alignment horizontal="left" vertical="center" wrapText="1" indent="1"/>
    </xf>
    <xf numFmtId="0" fontId="31" fillId="10" borderId="67" xfId="0" applyNumberFormat="1" applyFont="1" applyFill="1" applyBorder="1" applyAlignment="1" applyProtection="1">
      <alignment horizontal="center" vertical="center"/>
      <protection locked="0"/>
    </xf>
    <xf numFmtId="0" fontId="31" fillId="10" borderId="68" xfId="0" applyNumberFormat="1" applyFont="1" applyFill="1" applyBorder="1" applyAlignment="1" applyProtection="1">
      <alignment horizontal="center" vertical="center"/>
      <protection locked="0"/>
    </xf>
    <xf numFmtId="0" fontId="31" fillId="10" borderId="69" xfId="0" applyNumberFormat="1" applyFont="1" applyFill="1" applyBorder="1" applyAlignment="1" applyProtection="1">
      <alignment horizontal="center" vertical="center"/>
      <protection locked="0"/>
    </xf>
    <xf numFmtId="0" fontId="0" fillId="0" borderId="0" xfId="0" applyProtection="1">
      <protection locked="0"/>
    </xf>
    <xf numFmtId="0" fontId="40" fillId="0" borderId="0" xfId="0" applyFont="1" applyAlignment="1" applyProtection="1">
      <alignment horizontal="left"/>
    </xf>
    <xf numFmtId="0" fontId="31" fillId="10" borderId="72" xfId="0" applyNumberFormat="1" applyFont="1" applyFill="1" applyBorder="1" applyAlignment="1" applyProtection="1">
      <alignment horizontal="center" vertical="center"/>
      <protection locked="0"/>
    </xf>
    <xf numFmtId="0" fontId="31" fillId="10" borderId="73" xfId="0" applyNumberFormat="1" applyFont="1" applyFill="1" applyBorder="1" applyAlignment="1" applyProtection="1">
      <alignment horizontal="center" vertical="center"/>
      <protection locked="0"/>
    </xf>
    <xf numFmtId="0" fontId="31" fillId="10" borderId="74" xfId="0" applyNumberFormat="1" applyFont="1" applyFill="1" applyBorder="1" applyAlignment="1" applyProtection="1">
      <alignment horizontal="center" vertical="center"/>
      <protection locked="0"/>
    </xf>
    <xf numFmtId="0" fontId="31" fillId="0" borderId="0" xfId="0" applyFont="1" applyAlignment="1" applyProtection="1">
      <alignment horizontal="left" vertical="center" wrapText="1" indent="6"/>
    </xf>
    <xf numFmtId="0" fontId="28" fillId="8" borderId="72" xfId="0" applyFont="1" applyFill="1" applyBorder="1" applyAlignment="1" applyProtection="1">
      <alignment horizontal="center" vertical="center"/>
      <protection locked="0"/>
    </xf>
    <xf numFmtId="0" fontId="28" fillId="8" borderId="74" xfId="0" applyFont="1" applyFill="1" applyBorder="1" applyAlignment="1" applyProtection="1">
      <alignment horizontal="center" vertical="center"/>
      <protection locked="0"/>
    </xf>
    <xf numFmtId="169" fontId="28" fillId="10" borderId="67" xfId="0" applyNumberFormat="1" applyFont="1" applyFill="1" applyBorder="1" applyAlignment="1" applyProtection="1">
      <alignment horizontal="left" vertical="center"/>
    </xf>
    <xf numFmtId="169" fontId="28" fillId="10" borderId="68" xfId="0" applyNumberFormat="1" applyFont="1" applyFill="1" applyBorder="1" applyAlignment="1" applyProtection="1">
      <alignment horizontal="left" vertical="center"/>
    </xf>
    <xf numFmtId="0" fontId="28" fillId="8" borderId="67" xfId="0" applyNumberFormat="1" applyFont="1" applyFill="1" applyBorder="1" applyAlignment="1" applyProtection="1">
      <alignment horizontal="left" vertical="center"/>
      <protection locked="0"/>
    </xf>
    <xf numFmtId="0" fontId="28" fillId="8" borderId="68" xfId="0" applyNumberFormat="1" applyFont="1" applyFill="1" applyBorder="1" applyAlignment="1" applyProtection="1">
      <alignment horizontal="left" vertical="center"/>
      <protection locked="0"/>
    </xf>
    <xf numFmtId="0" fontId="28" fillId="8" borderId="69" xfId="0" applyNumberFormat="1" applyFont="1" applyFill="1" applyBorder="1" applyAlignment="1" applyProtection="1">
      <alignment horizontal="left" vertical="center"/>
      <protection locked="0"/>
    </xf>
    <xf numFmtId="0" fontId="28" fillId="10" borderId="67" xfId="0" applyFont="1" applyFill="1" applyBorder="1" applyAlignment="1" applyProtection="1">
      <alignment horizontal="left" vertical="center" wrapText="1"/>
      <protection locked="0"/>
    </xf>
    <xf numFmtId="0" fontId="28" fillId="10" borderId="68" xfId="0" applyFont="1" applyFill="1" applyBorder="1" applyAlignment="1" applyProtection="1">
      <alignment horizontal="left" vertical="center" wrapText="1"/>
      <protection locked="0"/>
    </xf>
    <xf numFmtId="0" fontId="28" fillId="10" borderId="69" xfId="0" applyFont="1" applyFill="1" applyBorder="1" applyAlignment="1" applyProtection="1">
      <alignment horizontal="left" vertical="center" wrapText="1"/>
      <protection locked="0"/>
    </xf>
    <xf numFmtId="0" fontId="28" fillId="10" borderId="67" xfId="0" applyFont="1" applyFill="1" applyBorder="1" applyAlignment="1" applyProtection="1">
      <alignment horizontal="left" vertical="center"/>
      <protection locked="0"/>
    </xf>
    <xf numFmtId="0" fontId="28" fillId="10" borderId="68" xfId="0" applyFont="1" applyFill="1" applyBorder="1" applyAlignment="1" applyProtection="1">
      <alignment horizontal="left" vertical="center"/>
      <protection locked="0"/>
    </xf>
    <xf numFmtId="0" fontId="28" fillId="10" borderId="69" xfId="0" applyFont="1" applyFill="1" applyBorder="1" applyAlignment="1" applyProtection="1">
      <alignment horizontal="left" vertical="center"/>
      <protection locked="0"/>
    </xf>
    <xf numFmtId="0" fontId="28" fillId="8" borderId="67" xfId="0" applyFont="1" applyFill="1" applyBorder="1" applyAlignment="1" applyProtection="1">
      <alignment horizontal="left" vertical="center"/>
      <protection locked="0"/>
    </xf>
    <xf numFmtId="0" fontId="28" fillId="8" borderId="68" xfId="0" applyFont="1" applyFill="1" applyBorder="1" applyAlignment="1" applyProtection="1">
      <alignment horizontal="left" vertical="center"/>
      <protection locked="0"/>
    </xf>
    <xf numFmtId="0" fontId="16" fillId="12" borderId="0" xfId="3" applyFont="1" applyFill="1" applyBorder="1" applyAlignment="1" applyProtection="1">
      <alignment horizontal="left" vertical="top" wrapText="1"/>
    </xf>
    <xf numFmtId="164" fontId="22" fillId="0" borderId="11" xfId="0" applyNumberFormat="1" applyFont="1" applyFill="1" applyBorder="1" applyAlignment="1" applyProtection="1">
      <alignment horizontal="center" vertical="center" wrapText="1"/>
    </xf>
    <xf numFmtId="164" fontId="22" fillId="0" borderId="0" xfId="0" applyNumberFormat="1" applyFont="1" applyFill="1" applyBorder="1" applyAlignment="1" applyProtection="1">
      <alignment horizontal="center" vertical="center" wrapText="1"/>
    </xf>
    <xf numFmtId="164" fontId="22" fillId="0" borderId="40" xfId="0" applyNumberFormat="1" applyFont="1" applyFill="1" applyBorder="1" applyAlignment="1" applyProtection="1">
      <alignment horizontal="center" vertical="center" wrapText="1"/>
    </xf>
    <xf numFmtId="164" fontId="22" fillId="0" borderId="38" xfId="0" applyNumberFormat="1" applyFont="1" applyFill="1" applyBorder="1" applyAlignment="1" applyProtection="1">
      <alignment horizontal="center" vertical="center" wrapText="1"/>
    </xf>
    <xf numFmtId="164" fontId="22" fillId="0" borderId="4" xfId="0" applyNumberFormat="1" applyFont="1" applyFill="1" applyBorder="1" applyAlignment="1" applyProtection="1">
      <alignment horizontal="center" vertical="center" wrapText="1"/>
    </xf>
    <xf numFmtId="164" fontId="22" fillId="0" borderId="7" xfId="0" applyNumberFormat="1" applyFont="1" applyFill="1" applyBorder="1" applyAlignment="1" applyProtection="1">
      <alignment horizontal="center" vertical="center" wrapText="1"/>
    </xf>
    <xf numFmtId="164" fontId="25" fillId="0" borderId="0" xfId="0" applyNumberFormat="1" applyFont="1" applyFill="1" applyBorder="1" applyAlignment="1" applyProtection="1">
      <alignment horizontal="center" vertical="center" wrapText="1"/>
    </xf>
    <xf numFmtId="164" fontId="25" fillId="0" borderId="40" xfId="0" applyNumberFormat="1" applyFont="1" applyFill="1" applyBorder="1" applyAlignment="1" applyProtection="1">
      <alignment horizontal="center" vertical="center" wrapText="1"/>
    </xf>
    <xf numFmtId="164" fontId="22" fillId="0" borderId="37" xfId="0" applyNumberFormat="1" applyFont="1" applyFill="1" applyBorder="1" applyAlignment="1" applyProtection="1">
      <alignment horizontal="center" vertical="center" wrapText="1"/>
    </xf>
    <xf numFmtId="164" fontId="22" fillId="0" borderId="5" xfId="0" applyNumberFormat="1" applyFont="1" applyFill="1" applyBorder="1" applyAlignment="1" applyProtection="1">
      <alignment horizontal="center" vertical="center" wrapText="1"/>
    </xf>
    <xf numFmtId="164" fontId="22" fillId="0" borderId="39" xfId="0" applyNumberFormat="1" applyFont="1" applyFill="1" applyBorder="1" applyAlignment="1" applyProtection="1">
      <alignment horizontal="center" vertical="center" wrapText="1"/>
    </xf>
    <xf numFmtId="164" fontId="22" fillId="0" borderId="36" xfId="0" applyNumberFormat="1" applyFont="1" applyFill="1" applyBorder="1" applyAlignment="1" applyProtection="1">
      <alignment horizontal="center" vertical="center" wrapText="1"/>
    </xf>
    <xf numFmtId="164" fontId="22" fillId="0" borderId="6" xfId="0" applyNumberFormat="1" applyFont="1" applyFill="1" applyBorder="1" applyAlignment="1" applyProtection="1">
      <alignment horizontal="center" vertical="center" wrapText="1"/>
    </xf>
    <xf numFmtId="164" fontId="22" fillId="0" borderId="42" xfId="0" applyNumberFormat="1" applyFont="1" applyFill="1" applyBorder="1" applyAlignment="1" applyProtection="1">
      <alignment horizontal="center" vertical="center" wrapText="1"/>
    </xf>
    <xf numFmtId="164" fontId="22" fillId="0" borderId="41" xfId="0" applyNumberFormat="1" applyFont="1" applyFill="1" applyBorder="1" applyAlignment="1" applyProtection="1">
      <alignment horizontal="center" vertical="center" wrapText="1"/>
    </xf>
    <xf numFmtId="164" fontId="25" fillId="0" borderId="5" xfId="0" applyNumberFormat="1" applyFont="1" applyFill="1" applyBorder="1" applyAlignment="1" applyProtection="1">
      <alignment horizontal="center" vertical="center" wrapText="1"/>
    </xf>
    <xf numFmtId="164" fontId="25" fillId="0" borderId="39" xfId="0" applyNumberFormat="1" applyFont="1" applyFill="1" applyBorder="1" applyAlignment="1" applyProtection="1">
      <alignment horizontal="center" vertical="center" wrapText="1"/>
    </xf>
    <xf numFmtId="165" fontId="22" fillId="0" borderId="11" xfId="0" applyNumberFormat="1" applyFont="1" applyFill="1" applyBorder="1" applyAlignment="1" applyProtection="1">
      <alignment horizontal="center" vertical="center" wrapText="1"/>
    </xf>
    <xf numFmtId="165" fontId="22" fillId="0" borderId="0" xfId="0" applyNumberFormat="1" applyFont="1" applyFill="1" applyBorder="1" applyAlignment="1" applyProtection="1">
      <alignment horizontal="center" vertical="center" wrapText="1"/>
    </xf>
    <xf numFmtId="165" fontId="22" fillId="0" borderId="40" xfId="0" applyNumberFormat="1" applyFont="1" applyFill="1" applyBorder="1" applyAlignment="1" applyProtection="1">
      <alignment horizontal="center" vertical="center" wrapText="1"/>
    </xf>
    <xf numFmtId="165" fontId="22" fillId="0" borderId="36" xfId="0" applyNumberFormat="1" applyFont="1" applyFill="1" applyBorder="1" applyAlignment="1" applyProtection="1">
      <alignment horizontal="center" vertical="center" wrapText="1"/>
    </xf>
    <xf numFmtId="165" fontId="22" fillId="0" borderId="6" xfId="0" applyNumberFormat="1" applyFont="1" applyFill="1" applyBorder="1" applyAlignment="1" applyProtection="1">
      <alignment horizontal="center" vertical="center" wrapText="1"/>
    </xf>
    <xf numFmtId="165" fontId="22" fillId="0" borderId="41" xfId="0" applyNumberFormat="1" applyFont="1" applyFill="1" applyBorder="1" applyAlignment="1" applyProtection="1">
      <alignment horizontal="center" vertical="center" wrapText="1"/>
    </xf>
    <xf numFmtId="165" fontId="22" fillId="0" borderId="37" xfId="0" applyNumberFormat="1" applyFont="1" applyFill="1" applyBorder="1" applyAlignment="1" applyProtection="1">
      <alignment horizontal="center" vertical="center" wrapText="1"/>
    </xf>
    <xf numFmtId="165" fontId="22" fillId="0" borderId="5" xfId="0" applyNumberFormat="1" applyFont="1" applyFill="1" applyBorder="1" applyAlignment="1" applyProtection="1">
      <alignment horizontal="center" vertical="center" wrapText="1"/>
    </xf>
    <xf numFmtId="165" fontId="22" fillId="0" borderId="39" xfId="0" applyNumberFormat="1" applyFont="1" applyFill="1" applyBorder="1" applyAlignment="1" applyProtection="1">
      <alignment horizontal="center" vertical="center" wrapText="1"/>
    </xf>
    <xf numFmtId="0" fontId="18" fillId="0" borderId="1" xfId="0" applyNumberFormat="1" applyFont="1" applyFill="1" applyBorder="1" applyAlignment="1" applyProtection="1">
      <alignment horizontal="center" vertical="center"/>
    </xf>
    <xf numFmtId="0" fontId="18" fillId="0" borderId="2" xfId="0" applyNumberFormat="1" applyFont="1" applyFill="1" applyBorder="1" applyAlignment="1" applyProtection="1">
      <alignment horizontal="center" vertical="center"/>
    </xf>
    <xf numFmtId="0" fontId="18" fillId="0" borderId="3" xfId="0" applyNumberFormat="1" applyFont="1" applyFill="1" applyBorder="1" applyAlignment="1" applyProtection="1">
      <alignment horizontal="center" vertical="center"/>
    </xf>
    <xf numFmtId="0" fontId="19" fillId="0" borderId="1" xfId="0" applyNumberFormat="1" applyFont="1" applyBorder="1" applyAlignment="1" applyProtection="1">
      <alignment horizontal="center"/>
    </xf>
    <xf numFmtId="0" fontId="19" fillId="0" borderId="2" xfId="0" applyNumberFormat="1" applyFont="1" applyBorder="1" applyAlignment="1" applyProtection="1">
      <alignment horizontal="center"/>
    </xf>
    <xf numFmtId="0" fontId="19" fillId="0" borderId="36" xfId="0" applyNumberFormat="1" applyFont="1" applyBorder="1" applyAlignment="1" applyProtection="1">
      <alignment horizontal="center"/>
    </xf>
    <xf numFmtId="0" fontId="21" fillId="0" borderId="37" xfId="0" applyFont="1" applyFill="1" applyBorder="1" applyAlignment="1" applyProtection="1">
      <alignment horizontal="left" vertical="center"/>
    </xf>
    <xf numFmtId="0" fontId="21" fillId="0" borderId="5" xfId="0" applyFont="1" applyFill="1" applyBorder="1" applyAlignment="1" applyProtection="1">
      <alignment horizontal="left" vertical="center"/>
    </xf>
    <xf numFmtId="0" fontId="22" fillId="0" borderId="36" xfId="0" applyFont="1" applyFill="1" applyBorder="1" applyAlignment="1" applyProtection="1">
      <alignment horizontal="center" vertical="center" wrapText="1"/>
    </xf>
    <xf numFmtId="0" fontId="22" fillId="0" borderId="6" xfId="0" applyFont="1" applyFill="1" applyBorder="1" applyAlignment="1" applyProtection="1">
      <alignment horizontal="center" vertical="center" wrapText="1"/>
    </xf>
    <xf numFmtId="165" fontId="25" fillId="0" borderId="0" xfId="0" applyNumberFormat="1" applyFont="1" applyFill="1" applyBorder="1" applyAlignment="1" applyProtection="1">
      <alignment horizontal="center" vertical="center" wrapText="1"/>
    </xf>
    <xf numFmtId="165" fontId="25" fillId="0" borderId="40" xfId="0" applyNumberFormat="1" applyFont="1" applyFill="1" applyBorder="1" applyAlignment="1" applyProtection="1">
      <alignment horizontal="center" vertical="center" wrapText="1"/>
    </xf>
    <xf numFmtId="0" fontId="16" fillId="0" borderId="0" xfId="3" applyFont="1" applyAlignment="1" applyProtection="1">
      <alignment horizontal="left" vertical="top" wrapText="1"/>
    </xf>
    <xf numFmtId="0" fontId="1" fillId="15" borderId="0" xfId="0" applyFont="1" applyFill="1" applyAlignment="1" applyProtection="1">
      <alignment horizontal="center" vertical="center" wrapText="1"/>
    </xf>
    <xf numFmtId="0" fontId="1" fillId="15" borderId="0" xfId="0" applyFont="1" applyFill="1" applyAlignment="1" applyProtection="1">
      <alignment wrapText="1"/>
    </xf>
    <xf numFmtId="10" fontId="35" fillId="15" borderId="83" xfId="4" applyNumberFormat="1" applyFont="1" applyFill="1" applyBorder="1" applyAlignment="1" applyProtection="1">
      <alignment horizontal="center" vertical="center" wrapText="1"/>
    </xf>
    <xf numFmtId="10" fontId="35" fillId="15" borderId="85" xfId="4" applyNumberFormat="1" applyFont="1" applyFill="1" applyBorder="1" applyAlignment="1" applyProtection="1">
      <alignment horizontal="center" vertical="center" wrapText="1"/>
    </xf>
    <xf numFmtId="0" fontId="45" fillId="15" borderId="78" xfId="0" applyFont="1" applyFill="1" applyBorder="1" applyAlignment="1" applyProtection="1">
      <alignment horizontal="center" vertical="center" wrapText="1"/>
    </xf>
    <xf numFmtId="0" fontId="45" fillId="15" borderId="81" xfId="0" applyFont="1" applyFill="1" applyBorder="1" applyAlignment="1" applyProtection="1">
      <alignment horizontal="center" vertical="center" wrapText="1"/>
    </xf>
    <xf numFmtId="170" fontId="35" fillId="15" borderId="83" xfId="4" applyNumberFormat="1" applyFont="1" applyFill="1" applyBorder="1" applyAlignment="1" applyProtection="1">
      <alignment horizontal="center" vertical="center" wrapText="1"/>
    </xf>
    <xf numFmtId="170" fontId="35" fillId="15" borderId="85" xfId="4" applyNumberFormat="1" applyFont="1" applyFill="1" applyBorder="1" applyAlignment="1" applyProtection="1">
      <alignment horizontal="center" vertical="center" wrapText="1"/>
    </xf>
    <xf numFmtId="0" fontId="45" fillId="15" borderId="78" xfId="0" applyFont="1" applyFill="1" applyBorder="1" applyAlignment="1" applyProtection="1">
      <alignment horizontal="center" vertical="top" wrapText="1"/>
    </xf>
    <xf numFmtId="0" fontId="35" fillId="15" borderId="83" xfId="4" applyNumberFormat="1" applyFont="1" applyFill="1" applyBorder="1" applyAlignment="1" applyProtection="1">
      <alignment horizontal="center" vertical="center" wrapText="1"/>
    </xf>
    <xf numFmtId="0" fontId="35" fillId="15" borderId="85" xfId="4" applyNumberFormat="1" applyFont="1" applyFill="1" applyBorder="1" applyAlignment="1" applyProtection="1">
      <alignment horizontal="center" vertical="center" wrapText="1"/>
    </xf>
    <xf numFmtId="0" fontId="1" fillId="9" borderId="37" xfId="0" applyFont="1" applyFill="1" applyBorder="1" applyAlignment="1" applyProtection="1">
      <alignment horizontal="left" vertical="top" wrapText="1"/>
    </xf>
    <xf numFmtId="0" fontId="1" fillId="9" borderId="11" xfId="0" applyFont="1" applyFill="1" applyBorder="1" applyAlignment="1" applyProtection="1">
      <alignment horizontal="left" vertical="top" wrapText="1"/>
    </xf>
    <xf numFmtId="0" fontId="1" fillId="9" borderId="36" xfId="0" applyFont="1" applyFill="1" applyBorder="1" applyAlignment="1" applyProtection="1">
      <alignment horizontal="left" vertical="top" wrapText="1"/>
    </xf>
    <xf numFmtId="0" fontId="1" fillId="9" borderId="5" xfId="0" applyFont="1" applyFill="1" applyBorder="1" applyAlignment="1" applyProtection="1">
      <alignment horizontal="left" vertical="top" wrapText="1"/>
    </xf>
    <xf numFmtId="0" fontId="1" fillId="9" borderId="0" xfId="0" applyFont="1" applyFill="1" applyBorder="1" applyAlignment="1" applyProtection="1">
      <alignment horizontal="left" vertical="top" wrapText="1"/>
    </xf>
    <xf numFmtId="0" fontId="1" fillId="9" borderId="6" xfId="0" applyFont="1" applyFill="1" applyBorder="1" applyAlignment="1" applyProtection="1">
      <alignment horizontal="left" vertical="top" wrapText="1"/>
    </xf>
    <xf numFmtId="0" fontId="1" fillId="0" borderId="79" xfId="0" applyFont="1" applyFill="1" applyBorder="1" applyAlignment="1" applyProtection="1">
      <alignment wrapText="1"/>
    </xf>
    <xf numFmtId="0" fontId="1" fillId="0" borderId="78" xfId="0" applyFont="1" applyFill="1" applyBorder="1" applyProtection="1"/>
    <xf numFmtId="0" fontId="1" fillId="0" borderId="80" xfId="0" applyFont="1" applyFill="1" applyBorder="1" applyProtection="1"/>
    <xf numFmtId="0" fontId="1" fillId="0" borderId="5" xfId="0" applyFont="1" applyFill="1" applyBorder="1" applyProtection="1"/>
    <xf numFmtId="0" fontId="1" fillId="0" borderId="0" xfId="0" applyFont="1" applyFill="1" applyBorder="1" applyProtection="1"/>
    <xf numFmtId="0" fontId="1" fillId="0" borderId="6" xfId="0" applyFont="1" applyFill="1" applyBorder="1" applyProtection="1"/>
    <xf numFmtId="0" fontId="1" fillId="15" borderId="79" xfId="0" applyFont="1" applyFill="1" applyBorder="1" applyAlignment="1" applyProtection="1">
      <alignment wrapText="1"/>
    </xf>
    <xf numFmtId="0" fontId="1" fillId="15" borderId="78" xfId="0" applyFont="1" applyFill="1" applyBorder="1" applyProtection="1"/>
    <xf numFmtId="0" fontId="1" fillId="15" borderId="80" xfId="0" applyFont="1" applyFill="1" applyBorder="1" applyProtection="1"/>
    <xf numFmtId="0" fontId="1" fillId="15" borderId="5" xfId="0" applyFont="1" applyFill="1" applyBorder="1" applyProtection="1"/>
    <xf numFmtId="0" fontId="1" fillId="15" borderId="0" xfId="0" applyFont="1" applyFill="1" applyBorder="1" applyProtection="1"/>
    <xf numFmtId="0" fontId="1" fillId="15" borderId="6" xfId="0" applyFont="1" applyFill="1" applyBorder="1" applyProtection="1"/>
    <xf numFmtId="0" fontId="0" fillId="15" borderId="82" xfId="0" applyFill="1" applyBorder="1" applyAlignment="1" applyProtection="1">
      <alignment horizontal="left" vertical="top" wrapText="1"/>
    </xf>
    <xf numFmtId="0" fontId="0" fillId="15" borderId="78" xfId="0" applyFill="1" applyBorder="1" applyAlignment="1" applyProtection="1">
      <alignment horizontal="left" vertical="top" wrapText="1"/>
    </xf>
    <xf numFmtId="0" fontId="35" fillId="0" borderId="0" xfId="5" applyFont="1" applyBorder="1" applyAlignment="1" applyProtection="1">
      <alignment horizontal="right" wrapText="1"/>
    </xf>
    <xf numFmtId="0" fontId="0" fillId="0" borderId="90" xfId="0" applyBorder="1" applyAlignment="1" applyProtection="1">
      <alignment horizontal="right" wrapText="1"/>
    </xf>
    <xf numFmtId="0" fontId="35" fillId="0" borderId="90" xfId="5" applyFont="1" applyBorder="1" applyAlignment="1" applyProtection="1">
      <alignment horizontal="right" wrapText="1"/>
    </xf>
    <xf numFmtId="0" fontId="28" fillId="0" borderId="0" xfId="0" applyFont="1" applyAlignment="1" applyProtection="1">
      <alignment horizontal="left" vertical="top" wrapText="1"/>
    </xf>
    <xf numFmtId="0" fontId="35" fillId="0" borderId="0" xfId="5" applyFont="1" applyBorder="1" applyAlignment="1" applyProtection="1">
      <alignment horizontal="center" wrapText="1"/>
    </xf>
    <xf numFmtId="0" fontId="35" fillId="0" borderId="90" xfId="5" applyFont="1" applyBorder="1" applyAlignment="1" applyProtection="1">
      <alignment horizontal="center" wrapText="1"/>
    </xf>
    <xf numFmtId="0" fontId="0" fillId="0" borderId="92" xfId="0" applyFill="1" applyBorder="1" applyAlignment="1">
      <alignment horizontal="center"/>
    </xf>
    <xf numFmtId="0" fontId="0" fillId="0" borderId="93" xfId="0" applyBorder="1" applyAlignment="1"/>
    <xf numFmtId="0" fontId="1" fillId="0" borderId="28" xfId="0" applyFont="1" applyBorder="1" applyAlignment="1">
      <alignment horizontal="center"/>
    </xf>
    <xf numFmtId="0" fontId="1" fillId="0" borderId="23" xfId="0" applyFont="1" applyBorder="1" applyAlignment="1">
      <alignment horizontal="center"/>
    </xf>
    <xf numFmtId="0" fontId="1" fillId="0" borderId="92" xfId="0" applyFont="1" applyFill="1" applyBorder="1" applyAlignment="1">
      <alignment horizontal="center"/>
    </xf>
    <xf numFmtId="0" fontId="0" fillId="0" borderId="93" xfId="0" applyBorder="1" applyAlignment="1">
      <alignment horizontal="center"/>
    </xf>
    <xf numFmtId="0" fontId="31" fillId="0" borderId="17" xfId="0" applyFont="1" applyFill="1" applyBorder="1" applyAlignment="1" applyProtection="1">
      <alignment horizontal="left" vertical="center" wrapText="1" indent="1"/>
    </xf>
    <xf numFmtId="0" fontId="31" fillId="0" borderId="0" xfId="0" applyFont="1" applyFill="1" applyBorder="1" applyAlignment="1" applyProtection="1">
      <alignment horizontal="left" vertical="center" wrapText="1" indent="1"/>
    </xf>
    <xf numFmtId="0" fontId="31" fillId="0" borderId="0" xfId="0" applyFont="1" applyAlignment="1" applyProtection="1">
      <alignment horizontal="left" vertical="center" wrapText="1"/>
    </xf>
    <xf numFmtId="0" fontId="0" fillId="0" borderId="0" xfId="0" applyAlignment="1">
      <alignment horizontal="left" vertical="center" wrapText="1"/>
    </xf>
    <xf numFmtId="0" fontId="0" fillId="0" borderId="18" xfId="0" applyBorder="1" applyAlignment="1">
      <alignment horizontal="left" vertical="center" wrapText="1"/>
    </xf>
    <xf numFmtId="174" fontId="0" fillId="8" borderId="92" xfId="6" applyNumberFormat="1" applyFont="1" applyFill="1" applyBorder="1" applyAlignment="1" applyProtection="1">
      <protection locked="0"/>
    </xf>
    <xf numFmtId="0" fontId="0" fillId="0" borderId="93" xfId="0" applyBorder="1" applyAlignment="1" applyProtection="1">
      <protection locked="0"/>
    </xf>
    <xf numFmtId="0" fontId="1" fillId="0" borderId="92" xfId="0" applyFont="1" applyBorder="1" applyAlignment="1">
      <alignment horizontal="center"/>
    </xf>
    <xf numFmtId="0" fontId="31" fillId="0" borderId="0" xfId="0" applyFont="1" applyAlignment="1" applyProtection="1">
      <alignment horizontal="left" wrapText="1"/>
    </xf>
    <xf numFmtId="0" fontId="31" fillId="0" borderId="0" xfId="0" applyFont="1" applyAlignment="1" applyProtection="1">
      <alignment horizontal="left"/>
    </xf>
    <xf numFmtId="0" fontId="31" fillId="0" borderId="90" xfId="0" applyFont="1" applyBorder="1" applyAlignment="1" applyProtection="1">
      <alignment horizontal="left" wrapText="1"/>
    </xf>
    <xf numFmtId="0" fontId="31" fillId="0" borderId="0" xfId="0" applyFont="1" applyBorder="1" applyAlignment="1" applyProtection="1">
      <alignment horizontal="left" wrapText="1"/>
    </xf>
    <xf numFmtId="0" fontId="31" fillId="0" borderId="0" xfId="0" applyFont="1" applyAlignment="1" applyProtection="1">
      <alignment vertical="center" wrapText="1"/>
    </xf>
    <xf numFmtId="0" fontId="0" fillId="0" borderId="0" xfId="0" applyAlignment="1" applyProtection="1">
      <alignment vertical="center"/>
    </xf>
    <xf numFmtId="0" fontId="35" fillId="0" borderId="92" xfId="14" applyFont="1" applyBorder="1" applyAlignment="1" applyProtection="1">
      <alignment horizontal="left" vertical="center" wrapText="1"/>
    </xf>
    <xf numFmtId="0" fontId="35" fillId="0" borderId="93" xfId="14" applyFont="1" applyBorder="1" applyAlignment="1" applyProtection="1">
      <alignment horizontal="left" vertical="center" wrapText="1"/>
    </xf>
    <xf numFmtId="0" fontId="35" fillId="0" borderId="91" xfId="14" applyFont="1" applyBorder="1" applyAlignment="1" applyProtection="1">
      <alignment horizontal="left" vertical="center" wrapText="1"/>
    </xf>
    <xf numFmtId="0" fontId="51" fillId="0" borderId="17" xfId="0" applyFont="1" applyBorder="1" applyAlignment="1" applyProtection="1">
      <alignment wrapText="1"/>
    </xf>
    <xf numFmtId="0" fontId="0" fillId="0" borderId="0" xfId="0" applyAlignment="1" applyProtection="1">
      <alignment wrapText="1"/>
    </xf>
    <xf numFmtId="0" fontId="43" fillId="0" borderId="1" xfId="0" applyFont="1" applyBorder="1" applyAlignment="1">
      <alignment vertical="top" wrapText="1"/>
    </xf>
    <xf numFmtId="0" fontId="43" fillId="0" borderId="2" xfId="0" applyFont="1" applyBorder="1" applyAlignment="1">
      <alignment vertical="top" wrapText="1"/>
    </xf>
    <xf numFmtId="0" fontId="43" fillId="0" borderId="3" xfId="0" applyFont="1" applyBorder="1" applyAlignment="1">
      <alignment vertical="top" wrapText="1"/>
    </xf>
    <xf numFmtId="0" fontId="43" fillId="0" borderId="0" xfId="0" applyFont="1" applyFill="1" applyAlignment="1" applyProtection="1">
      <alignment horizontal="left" wrapText="1"/>
    </xf>
    <xf numFmtId="0" fontId="44" fillId="0" borderId="0" xfId="0" applyFont="1" applyFill="1" applyAlignment="1" applyProtection="1">
      <alignment wrapText="1"/>
    </xf>
    <xf numFmtId="0" fontId="43" fillId="0" borderId="17" xfId="0" applyFont="1" applyFill="1" applyBorder="1" applyAlignment="1" applyProtection="1">
      <alignment horizontal="left" vertical="center" wrapText="1" indent="1"/>
    </xf>
    <xf numFmtId="0" fontId="43" fillId="0" borderId="0" xfId="0" applyFont="1" applyFill="1" applyBorder="1" applyAlignment="1" applyProtection="1">
      <alignment horizontal="left" vertical="center" wrapText="1" indent="1"/>
    </xf>
    <xf numFmtId="0" fontId="43" fillId="0" borderId="0" xfId="0" applyFont="1" applyAlignment="1" applyProtection="1">
      <alignment horizontal="left" wrapText="1"/>
    </xf>
    <xf numFmtId="0" fontId="43" fillId="0" borderId="0" xfId="0" applyFont="1" applyFill="1" applyAlignment="1" applyProtection="1">
      <alignment horizontal="left"/>
    </xf>
    <xf numFmtId="0" fontId="43" fillId="0" borderId="90" xfId="0" applyFont="1" applyFill="1" applyBorder="1" applyAlignment="1" applyProtection="1">
      <alignment horizontal="left" wrapText="1"/>
    </xf>
    <xf numFmtId="0" fontId="43" fillId="0" borderId="0" xfId="0" applyFont="1" applyFill="1" applyBorder="1" applyAlignment="1" applyProtection="1">
      <alignment horizontal="left" wrapText="1"/>
    </xf>
    <xf numFmtId="0" fontId="42" fillId="4" borderId="37" xfId="0" applyFont="1" applyFill="1" applyBorder="1" applyAlignment="1" applyProtection="1">
      <alignment horizontal="center" vertical="center" wrapText="1"/>
    </xf>
    <xf numFmtId="0" fontId="42" fillId="4" borderId="11" xfId="0" applyFont="1" applyFill="1" applyBorder="1" applyAlignment="1" applyProtection="1">
      <alignment horizontal="center" vertical="center" wrapText="1"/>
    </xf>
    <xf numFmtId="0" fontId="42" fillId="4" borderId="36" xfId="0" applyFont="1" applyFill="1" applyBorder="1" applyAlignment="1" applyProtection="1">
      <alignment horizontal="center" vertical="center" wrapText="1"/>
    </xf>
    <xf numFmtId="0" fontId="42" fillId="4" borderId="5" xfId="0" applyFont="1" applyFill="1" applyBorder="1" applyAlignment="1" applyProtection="1">
      <alignment horizontal="center" vertical="center" wrapText="1"/>
    </xf>
    <xf numFmtId="0" fontId="42" fillId="4" borderId="0" xfId="0" applyFont="1" applyFill="1" applyBorder="1" applyAlignment="1" applyProtection="1">
      <alignment horizontal="center" vertical="center" wrapText="1"/>
    </xf>
    <xf numFmtId="0" fontId="42" fillId="4" borderId="94" xfId="0" applyFont="1" applyFill="1" applyBorder="1" applyAlignment="1" applyProtection="1">
      <alignment horizontal="center" vertical="center" wrapText="1"/>
    </xf>
    <xf numFmtId="0" fontId="42" fillId="4" borderId="8" xfId="0" applyFont="1" applyFill="1" applyBorder="1" applyAlignment="1" applyProtection="1">
      <alignment horizontal="center" vertical="center" wrapText="1"/>
    </xf>
    <xf numFmtId="0" fontId="42" fillId="4" borderId="66" xfId="0" applyFont="1" applyFill="1" applyBorder="1" applyAlignment="1" applyProtection="1">
      <alignment horizontal="center" vertical="center" wrapText="1"/>
    </xf>
    <xf numFmtId="0" fontId="42" fillId="4" borderId="10" xfId="0" applyFont="1" applyFill="1" applyBorder="1" applyAlignment="1" applyProtection="1">
      <alignment horizontal="center" vertical="center" wrapText="1"/>
    </xf>
    <xf numFmtId="0" fontId="16" fillId="0" borderId="0" xfId="0" applyFont="1" applyAlignment="1" applyProtection="1">
      <alignment vertical="top" wrapText="1"/>
    </xf>
    <xf numFmtId="0" fontId="0" fillId="0" borderId="0" xfId="0" applyAlignment="1" applyProtection="1">
      <alignment vertical="top"/>
    </xf>
    <xf numFmtId="0" fontId="43" fillId="0" borderId="90" xfId="0" applyFont="1" applyBorder="1" applyAlignment="1" applyProtection="1">
      <alignment horizontal="center" wrapText="1"/>
    </xf>
    <xf numFmtId="0" fontId="43" fillId="0" borderId="90" xfId="0" applyFont="1" applyFill="1" applyBorder="1" applyAlignment="1" applyProtection="1">
      <alignment horizontal="center" wrapText="1"/>
    </xf>
    <xf numFmtId="0" fontId="35" fillId="20" borderId="0" xfId="14" applyFont="1" applyFill="1" applyAlignment="1" applyProtection="1">
      <alignment horizontal="center" wrapText="1"/>
    </xf>
    <xf numFmtId="0" fontId="1" fillId="0" borderId="0" xfId="0" applyFont="1" applyAlignment="1" applyProtection="1">
      <alignment horizontal="center"/>
    </xf>
    <xf numFmtId="0" fontId="0" fillId="0" borderId="0" xfId="0" applyAlignment="1" applyProtection="1">
      <alignment horizontal="center"/>
    </xf>
    <xf numFmtId="0" fontId="35" fillId="0" borderId="0" xfId="14" applyFont="1" applyAlignment="1" applyProtection="1">
      <alignment horizontal="right" vertical="top" indent="2"/>
    </xf>
    <xf numFmtId="0" fontId="35" fillId="0" borderId="18" xfId="14" applyFont="1" applyBorder="1" applyAlignment="1" applyProtection="1">
      <alignment horizontal="right" vertical="top" indent="2"/>
    </xf>
    <xf numFmtId="0" fontId="35" fillId="0" borderId="0" xfId="14" applyFont="1" applyFill="1" applyAlignment="1" applyProtection="1">
      <alignment horizontal="right" wrapText="1"/>
    </xf>
    <xf numFmtId="0" fontId="35" fillId="0" borderId="86" xfId="14" applyFont="1" applyFill="1" applyBorder="1" applyAlignment="1" applyProtection="1">
      <alignment horizontal="right" wrapText="1"/>
    </xf>
    <xf numFmtId="0" fontId="35" fillId="0" borderId="0" xfId="14" applyFont="1" applyFill="1" applyAlignment="1" applyProtection="1">
      <alignment horizontal="center" wrapText="1"/>
    </xf>
    <xf numFmtId="185" fontId="59" fillId="6" borderId="0" xfId="15" applyNumberFormat="1" applyFont="1" applyFill="1" applyAlignment="1" applyProtection="1">
      <alignment horizontal="right"/>
    </xf>
    <xf numFmtId="185" fontId="59" fillId="9" borderId="0" xfId="15" applyNumberFormat="1" applyFont="1" applyFill="1" applyAlignment="1" applyProtection="1">
      <alignment horizontal="center"/>
      <protection locked="0"/>
    </xf>
    <xf numFmtId="0" fontId="59" fillId="0" borderId="0" xfId="0" applyFont="1" applyAlignment="1">
      <alignment horizontal="center"/>
    </xf>
    <xf numFmtId="0" fontId="0" fillId="0" borderId="0" xfId="0"/>
    <xf numFmtId="0" fontId="64" fillId="21" borderId="0" xfId="0" applyFont="1" applyFill="1" applyAlignment="1" applyProtection="1">
      <alignment horizontal="center" vertical="center" wrapText="1"/>
    </xf>
    <xf numFmtId="0" fontId="64" fillId="21" borderId="0" xfId="0" applyFont="1" applyFill="1" applyAlignment="1">
      <alignment horizontal="center" vertical="center" wrapText="1"/>
    </xf>
    <xf numFmtId="0" fontId="59" fillId="0" borderId="0" xfId="0" applyFont="1" applyAlignment="1" applyProtection="1">
      <alignment horizontal="center"/>
    </xf>
    <xf numFmtId="0" fontId="0" fillId="0" borderId="0" xfId="0" applyAlignment="1"/>
    <xf numFmtId="175" fontId="59" fillId="6" borderId="0" xfId="15" applyNumberFormat="1" applyFont="1" applyFill="1" applyAlignment="1" applyProtection="1"/>
    <xf numFmtId="185" fontId="59" fillId="6" borderId="0" xfId="15" applyNumberFormat="1" applyFont="1" applyFill="1" applyAlignment="1" applyProtection="1"/>
    <xf numFmtId="0" fontId="63" fillId="22" borderId="0" xfId="0" applyFont="1" applyFill="1" applyBorder="1" applyAlignment="1" applyProtection="1">
      <alignment horizontal="center" vertical="center" wrapText="1"/>
    </xf>
    <xf numFmtId="0" fontId="64" fillId="22" borderId="0" xfId="0" applyFont="1" applyFill="1" applyAlignment="1">
      <alignment horizontal="center" vertical="center" wrapText="1"/>
    </xf>
    <xf numFmtId="175" fontId="59" fillId="8" borderId="0" xfId="0" applyNumberFormat="1" applyFont="1" applyFill="1" applyAlignment="1" applyProtection="1">
      <alignment horizontal="center"/>
    </xf>
    <xf numFmtId="175" fontId="59" fillId="8" borderId="0" xfId="15" applyFont="1" applyFill="1" applyAlignment="1" applyProtection="1">
      <alignment horizontal="center"/>
      <protection locked="0"/>
    </xf>
    <xf numFmtId="175" fontId="59" fillId="6" borderId="0" xfId="15" applyFont="1" applyFill="1" applyAlignment="1" applyProtection="1">
      <alignment horizontal="center"/>
    </xf>
    <xf numFmtId="0" fontId="68" fillId="0" borderId="0" xfId="0" applyFont="1" applyFill="1" applyAlignment="1" applyProtection="1">
      <alignment horizontal="center" vertical="center"/>
    </xf>
    <xf numFmtId="176" fontId="41" fillId="8" borderId="0" xfId="0" applyNumberFormat="1" applyFont="1" applyFill="1" applyAlignment="1" applyProtection="1">
      <alignment horizontal="center"/>
    </xf>
    <xf numFmtId="194" fontId="59" fillId="8" borderId="0" xfId="15" applyNumberFormat="1" applyFont="1" applyFill="1" applyAlignment="1" applyProtection="1">
      <alignment horizontal="center"/>
      <protection locked="0"/>
    </xf>
    <xf numFmtId="0" fontId="35" fillId="0" borderId="0" xfId="3" applyFont="1" applyAlignment="1" applyProtection="1">
      <alignment horizontal="left" vertical="top" wrapText="1"/>
    </xf>
    <xf numFmtId="0" fontId="0" fillId="0" borderId="0" xfId="0" applyAlignment="1">
      <alignment wrapText="1"/>
    </xf>
    <xf numFmtId="0" fontId="63" fillId="21" borderId="0" xfId="3" applyFont="1" applyFill="1" applyAlignment="1" applyProtection="1">
      <alignment horizontal="center" vertical="center"/>
    </xf>
    <xf numFmtId="0" fontId="35" fillId="6" borderId="0" xfId="3" applyFont="1" applyFill="1" applyBorder="1" applyAlignment="1" applyProtection="1">
      <alignment horizontal="center" wrapText="1"/>
    </xf>
    <xf numFmtId="0" fontId="69" fillId="0" borderId="0" xfId="3" applyFont="1" applyAlignment="1">
      <alignment horizontal="left" vertical="top" wrapText="1"/>
    </xf>
    <xf numFmtId="0" fontId="35" fillId="0" borderId="0" xfId="3" applyFont="1" applyAlignment="1" applyProtection="1">
      <alignment horizontal="left" vertical="center" wrapText="1"/>
    </xf>
    <xf numFmtId="0" fontId="43" fillId="0" borderId="0" xfId="0" applyFont="1" applyAlignment="1" applyProtection="1">
      <alignment horizontal="left" vertical="top" wrapText="1"/>
    </xf>
  </cellXfs>
  <cellStyles count="20">
    <cellStyle name="Comma 2 2" xfId="6" xr:uid="{8DA92B2A-A3A3-4418-9FC6-D9C45EBFA7B4}"/>
    <cellStyle name="Comma 2 2 2" xfId="10" xr:uid="{35F48CE5-4A18-4896-AFE5-F9A38FB12F76}"/>
    <cellStyle name="Comma 2 2 4" xfId="9" xr:uid="{326D1AA4-9C55-4393-AC68-147E566F4E6E}"/>
    <cellStyle name="Comma 4" xfId="16" xr:uid="{7070FEDA-E0F4-4338-9381-871F8118E9FA}"/>
    <cellStyle name="Currency 2" xfId="15" xr:uid="{F21509BC-3F71-4743-A804-F0824DEAE7F5}"/>
    <cellStyle name="Currency 4 2" xfId="13" xr:uid="{3ACDB295-ECBF-4F81-BADE-603030C27013}"/>
    <cellStyle name="Normal" xfId="0" builtinId="0"/>
    <cellStyle name="Normal 11" xfId="7" xr:uid="{DE208547-461E-4772-8159-F1B21E7C9217}"/>
    <cellStyle name="Normal 12" xfId="8" xr:uid="{526B685C-12D5-4A3D-A59E-7C556FF5444A}"/>
    <cellStyle name="Normal 2" xfId="3" xr:uid="{3AD7C87A-16CB-4A11-9B24-473E05B9DE0B}"/>
    <cellStyle name="Normal 3 3" xfId="1" xr:uid="{260AE948-F256-45D3-8CED-7A78D379F9C9}"/>
    <cellStyle name="Normal 4" xfId="19" xr:uid="{60A7C99D-D77F-42EF-B34E-5A89316FBA81}"/>
    <cellStyle name="Normal_6. Cost Allocation for Def-Var" xfId="4" xr:uid="{30948B01-E00E-4867-BBF3-1409F2B37015}"/>
    <cellStyle name="Normal_9. Rev2Cost_GDPIPI" xfId="17" xr:uid="{FAAD8585-9A9B-4E67-8BC5-F39F3C9ADD96}"/>
    <cellStyle name="Normal_Sheet6" xfId="5" xr:uid="{51D1224F-43C7-4FEC-B71B-423139F150D0}"/>
    <cellStyle name="Normal_Sheet7" xfId="14" xr:uid="{FE60D0FF-80EA-4C88-A4FB-DBA88D9FCC5F}"/>
    <cellStyle name="Percent" xfId="2" builtinId="5"/>
    <cellStyle name="Percent 10" xfId="12" xr:uid="{FBA09677-73AA-4188-A72E-DF232D36B9F3}"/>
    <cellStyle name="Percent 2" xfId="18" xr:uid="{947308BA-217E-4446-B88D-84BFA325E530}"/>
    <cellStyle name="Percent 54" xfId="11" xr:uid="{EAA1C93B-746D-49F8-A52C-026F76BC54C4}"/>
  </cellStyles>
  <dxfs count="1">
    <dxf>
      <fill>
        <patternFill>
          <bgColor theme="6" tint="0.59996337778862885"/>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2"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hyperlink" Target="https://www.oeb.ca/applications/applications-oeb/electricity-distribution-rates/2023-electricity-distribution-rate" TargetMode="External"/><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49694</xdr:colOff>
      <xdr:row>78</xdr:row>
      <xdr:rowOff>57964</xdr:rowOff>
    </xdr:from>
    <xdr:to>
      <xdr:col>12</xdr:col>
      <xdr:colOff>124239</xdr:colOff>
      <xdr:row>85</xdr:row>
      <xdr:rowOff>107577</xdr:rowOff>
    </xdr:to>
    <xdr:sp macro="" textlink="">
      <xdr:nvSpPr>
        <xdr:cNvPr id="2" name="Text Box 50">
          <a:extLst>
            <a:ext uri="{FF2B5EF4-FFF2-40B4-BE49-F238E27FC236}">
              <a16:creationId xmlns:a16="http://schemas.microsoft.com/office/drawing/2014/main" id="{00000000-0008-0000-0200-000002000000}"/>
            </a:ext>
          </a:extLst>
        </xdr:cNvPr>
        <xdr:cNvSpPr txBox="1">
          <a:spLocks noChangeArrowheads="1"/>
        </xdr:cNvSpPr>
      </xdr:nvSpPr>
      <xdr:spPr bwMode="auto">
        <a:xfrm>
          <a:off x="49694" y="19612789"/>
          <a:ext cx="10771120" cy="1383113"/>
        </a:xfrm>
        <a:prstGeom prst="rect">
          <a:avLst/>
        </a:prstGeom>
        <a:noFill/>
        <a:ln>
          <a:noFill/>
        </a:ln>
        <a:effectLst>
          <a:softEdge rad="31750"/>
        </a:effectLst>
      </xdr:spPr>
      <xdr:txBody>
        <a:bodyPr vertOverflow="clip" wrap="square" lIns="27432" tIns="22860" rIns="0" bIns="0" anchor="t" upright="1"/>
        <a:lstStyle/>
        <a:p>
          <a:pPr algn="l" rtl="0">
            <a:defRPr sz="1000"/>
          </a:pPr>
          <a:r>
            <a:rPr lang="en-CA" sz="8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IRM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8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8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800" b="1" i="1" u="none" strike="noStrike" baseline="0">
            <a:solidFill>
              <a:srgbClr val="000000"/>
            </a:solidFill>
            <a:latin typeface="Arial" pitchFamily="34" charset="0"/>
            <a:cs typeface="Arial" pitchFamily="34" charset="0"/>
          </a:endParaRPr>
        </a:p>
      </xdr:txBody>
    </xdr:sp>
    <xdr:clientData/>
  </xdr:twoCellAnchor>
  <xdr:twoCellAnchor>
    <xdr:from>
      <xdr:col>0</xdr:col>
      <xdr:colOff>9524</xdr:colOff>
      <xdr:row>0</xdr:row>
      <xdr:rowOff>19051</xdr:rowOff>
    </xdr:from>
    <xdr:to>
      <xdr:col>14</xdr:col>
      <xdr:colOff>12835</xdr:colOff>
      <xdr:row>10</xdr:row>
      <xdr:rowOff>38100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9524" y="19051"/>
          <a:ext cx="12814436" cy="1844674"/>
          <a:chOff x="9524" y="19051"/>
          <a:chExt cx="8857420" cy="1915766"/>
        </a:xfrm>
      </xdr:grpSpPr>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19051"/>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200-000005000000}"/>
              </a:ext>
            </a:extLst>
          </xdr:cNvPr>
          <xdr:cNvSpPr/>
        </xdr:nvSpPr>
        <xdr:spPr>
          <a:xfrm>
            <a:off x="122475" y="41939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15348" y="207526"/>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200-000007000000}"/>
              </a:ext>
            </a:extLst>
          </xdr:cNvPr>
          <xdr:cNvSpPr/>
        </xdr:nvSpPr>
        <xdr:spPr>
          <a:xfrm>
            <a:off x="555895" y="17727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14</xdr:col>
      <xdr:colOff>57978</xdr:colOff>
      <xdr:row>0</xdr:row>
      <xdr:rowOff>107673</xdr:rowOff>
    </xdr:from>
    <xdr:to>
      <xdr:col>18</xdr:col>
      <xdr:colOff>520975</xdr:colOff>
      <xdr:row>7</xdr:row>
      <xdr:rowOff>114301</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12869103" y="107673"/>
          <a:ext cx="3066497" cy="1284566"/>
          <a:chOff x="9342782" y="2435086"/>
          <a:chExt cx="2914650" cy="1639957"/>
        </a:xfrm>
      </xdr:grpSpPr>
      <xdr:sp macro="" textlink="">
        <xdr:nvSpPr>
          <xdr:cNvPr id="9" name="Rounded Rectangle 7">
            <a:extLst>
              <a:ext uri="{FF2B5EF4-FFF2-40B4-BE49-F238E27FC236}">
                <a16:creationId xmlns:a16="http://schemas.microsoft.com/office/drawing/2014/main" id="{00000000-0008-0000-0200-000009000000}"/>
              </a:ext>
            </a:extLst>
          </xdr:cNvPr>
          <xdr:cNvSpPr/>
        </xdr:nvSpPr>
        <xdr:spPr>
          <a:xfrm>
            <a:off x="9342782" y="2435086"/>
            <a:ext cx="2914650" cy="163995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endParaRPr lang="en-CA" sz="1200" baseline="0">
              <a:solidFill>
                <a:schemeClr val="tx1"/>
              </a:solidFill>
              <a:latin typeface="Arial" pitchFamily="34" charset="0"/>
              <a:cs typeface="Arial" pitchFamily="34" charset="0"/>
            </a:endParaRPr>
          </a:p>
          <a:p>
            <a:pPr algn="l"/>
            <a:endParaRPr lang="en-CA" sz="1200" baseline="0">
              <a:solidFill>
                <a:schemeClr val="tx1"/>
              </a:solidFill>
              <a:latin typeface="Arial" pitchFamily="34" charset="0"/>
              <a:cs typeface="Arial" pitchFamily="34" charset="0"/>
            </a:endParaRPr>
          </a:p>
        </xdr:txBody>
      </xdr:sp>
      <xdr:sp macro="" textlink="">
        <xdr:nvSpPr>
          <xdr:cNvPr id="10" name="TextBox 9">
            <a:hlinkClick xmlns:r="http://schemas.openxmlformats.org/officeDocument/2006/relationships" r:id="rId3"/>
            <a:extLst>
              <a:ext uri="{FF2B5EF4-FFF2-40B4-BE49-F238E27FC236}">
                <a16:creationId xmlns:a16="http://schemas.microsoft.com/office/drawing/2014/main" id="{00000000-0008-0000-0200-00000A000000}"/>
              </a:ext>
            </a:extLst>
          </xdr:cNvPr>
          <xdr:cNvSpPr txBox="1"/>
        </xdr:nvSpPr>
        <xdr:spPr>
          <a:xfrm>
            <a:off x="9475304" y="2857501"/>
            <a:ext cx="2501348" cy="966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aseline="0">
                <a:solidFill>
                  <a:schemeClr val="dk1"/>
                </a:solidFill>
                <a:effectLst/>
                <a:latin typeface="+mn-lt"/>
                <a:ea typeface="+mn-ea"/>
                <a:cs typeface="+mn-cs"/>
              </a:rPr>
              <a:t>Ontario Energy Board's 2023 Electricity Distribution Rate Applications Webpage</a:t>
            </a:r>
            <a:endParaRPr lang="en-CA">
              <a:effectLst/>
            </a:endParaRPr>
          </a:p>
          <a:p>
            <a:endParaRPr lang="en-CA" sz="1100"/>
          </a:p>
        </xdr:txBody>
      </xdr:sp>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9478617" y="2471532"/>
            <a:ext cx="1048578" cy="327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baseline="0">
                <a:solidFill>
                  <a:schemeClr val="dk1"/>
                </a:solidFill>
                <a:effectLst/>
                <a:latin typeface="+mn-lt"/>
                <a:ea typeface="+mn-ea"/>
                <a:cs typeface="+mn-cs"/>
              </a:rPr>
              <a:t>Quick Link</a:t>
            </a:r>
            <a:endParaRPr lang="en-CA" sz="1400" b="1">
              <a:effectLst/>
            </a:endParaRPr>
          </a:p>
          <a:p>
            <a:endParaRPr lang="en-CA" sz="1100"/>
          </a:p>
        </xdr:txBody>
      </xdr:sp>
    </xdr:grpSp>
    <xdr:clientData/>
  </xdr:twoCellAnchor>
  <mc:AlternateContent xmlns:mc="http://schemas.openxmlformats.org/markup-compatibility/2006">
    <mc:Choice xmlns:a14="http://schemas.microsoft.com/office/drawing/2010/main" Requires="a14">
      <xdr:twoCellAnchor>
        <xdr:from>
          <xdr:col>8</xdr:col>
          <xdr:colOff>38100</xdr:colOff>
          <xdr:row>25</xdr:row>
          <xdr:rowOff>0</xdr:rowOff>
        </xdr:from>
        <xdr:to>
          <xdr:col>8</xdr:col>
          <xdr:colOff>247650</xdr:colOff>
          <xdr:row>25</xdr:row>
          <xdr:rowOff>190500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a:t>
              </a:r>
            </a:p>
          </xdr:txBody>
        </xdr:sp>
        <xdr:clientData fPrintsWithSheet="0"/>
      </xdr:twoCellAnchor>
    </mc:Choice>
    <mc:Fallback/>
  </mc:AlternateContent>
  <xdr:twoCellAnchor>
    <xdr:from>
      <xdr:col>15</xdr:col>
      <xdr:colOff>0</xdr:colOff>
      <xdr:row>24</xdr:row>
      <xdr:rowOff>0</xdr:rowOff>
    </xdr:from>
    <xdr:to>
      <xdr:col>23</xdr:col>
      <xdr:colOff>503764</xdr:colOff>
      <xdr:row>63</xdr:row>
      <xdr:rowOff>190499</xdr:rowOff>
    </xdr:to>
    <xdr:sp macro="" textlink="">
      <xdr:nvSpPr>
        <xdr:cNvPr id="13" name="Rounded Rectangle 14" hidden="1">
          <a:extLst>
            <a:ext uri="{FF2B5EF4-FFF2-40B4-BE49-F238E27FC236}">
              <a16:creationId xmlns:a16="http://schemas.microsoft.com/office/drawing/2014/main" id="{00000000-0008-0000-0200-00000D000000}"/>
            </a:ext>
          </a:extLst>
        </xdr:cNvPr>
        <xdr:cNvSpPr/>
      </xdr:nvSpPr>
      <xdr:spPr>
        <a:xfrm>
          <a:off x="12830175" y="4333875"/>
          <a:ext cx="5456764" cy="12668249"/>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Account 1580, sub-account CBR Class B balance accumulated (i.e. from the year the balance was last disposed to the current year),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separate rate rider calculated in Tab 6.2.</a:t>
          </a: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19</xdr:col>
          <xdr:colOff>342900</xdr:colOff>
          <xdr:row>27</xdr:row>
          <xdr:rowOff>38100</xdr:rowOff>
        </xdr:from>
        <xdr:to>
          <xdr:col>20</xdr:col>
          <xdr:colOff>184150</xdr:colOff>
          <xdr:row>28</xdr:row>
          <xdr:rowOff>88900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10</xdr:row>
      <xdr:rowOff>10766</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4441714" cy="1825052"/>
          <a:chOff x="200024" y="4499942"/>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B00-000005000000}"/>
              </a:ext>
            </a:extLst>
          </xdr:cNvPr>
          <xdr:cNvSpPr/>
        </xdr:nvSpPr>
        <xdr:spPr>
          <a:xfrm>
            <a:off x="324975"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B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133350</xdr:colOff>
      <xdr:row>0</xdr:row>
      <xdr:rowOff>0</xdr:rowOff>
    </xdr:from>
    <xdr:to>
      <xdr:col>4</xdr:col>
      <xdr:colOff>190499</xdr:colOff>
      <xdr:row>11</xdr:row>
      <xdr:rowOff>134591</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133350" y="0"/>
          <a:ext cx="11127316" cy="1880841"/>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13275" y="503957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C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C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21167</xdr:colOff>
      <xdr:row>0</xdr:row>
      <xdr:rowOff>21166</xdr:rowOff>
    </xdr:from>
    <xdr:to>
      <xdr:col>12</xdr:col>
      <xdr:colOff>2801</xdr:colOff>
      <xdr:row>13</xdr:row>
      <xdr:rowOff>22410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836084" y="21166"/>
          <a:ext cx="14004550" cy="2064994"/>
          <a:chOff x="200024" y="4499942"/>
          <a:chExt cx="8857420" cy="1915766"/>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D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D00-000005000000}"/>
              </a:ext>
            </a:extLst>
          </xdr:cNvPr>
          <xdr:cNvSpPr/>
        </xdr:nvSpPr>
        <xdr:spPr>
          <a:xfrm>
            <a:off x="337235" y="491746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D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D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38099</xdr:colOff>
      <xdr:row>0</xdr:row>
      <xdr:rowOff>28575</xdr:rowOff>
    </xdr:from>
    <xdr:to>
      <xdr:col>16</xdr:col>
      <xdr:colOff>76199</xdr:colOff>
      <xdr:row>11</xdr:row>
      <xdr:rowOff>47626</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38099" y="28575"/>
          <a:ext cx="12269788" cy="1765301"/>
          <a:chOff x="200024" y="4499942"/>
          <a:chExt cx="8857420" cy="1915766"/>
        </a:xfrm>
      </xdr:grpSpPr>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E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E00-000005000000}"/>
              </a:ext>
            </a:extLst>
          </xdr:cNvPr>
          <xdr:cNvSpPr/>
        </xdr:nvSpPr>
        <xdr:spPr>
          <a:xfrm>
            <a:off x="322821" y="495823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E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E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0</xdr:colOff>
      <xdr:row>11</xdr:row>
      <xdr:rowOff>134591</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0" y="0"/>
          <a:ext cx="12554857" cy="1930734"/>
          <a:chOff x="200024" y="4499942"/>
          <a:chExt cx="8857420" cy="1915766"/>
        </a:xfrm>
      </xdr:grpSpPr>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0F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F00-000005000000}"/>
              </a:ext>
            </a:extLst>
          </xdr:cNvPr>
          <xdr:cNvSpPr/>
        </xdr:nvSpPr>
        <xdr:spPr>
          <a:xfrm>
            <a:off x="424072" y="48776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F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F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0</xdr:colOff>
      <xdr:row>12</xdr:row>
      <xdr:rowOff>95250</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0" y="0"/>
          <a:ext cx="12328071" cy="2054679"/>
          <a:chOff x="200024" y="4499942"/>
          <a:chExt cx="8857420" cy="1915766"/>
        </a:xfrm>
      </xdr:grpSpPr>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10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000-000005000000}"/>
              </a:ext>
            </a:extLst>
          </xdr:cNvPr>
          <xdr:cNvSpPr/>
        </xdr:nvSpPr>
        <xdr:spPr>
          <a:xfrm>
            <a:off x="315561" y="497769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0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0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19049</xdr:colOff>
      <xdr:row>0</xdr:row>
      <xdr:rowOff>0</xdr:rowOff>
    </xdr:from>
    <xdr:to>
      <xdr:col>9</xdr:col>
      <xdr:colOff>609599</xdr:colOff>
      <xdr:row>11</xdr:row>
      <xdr:rowOff>38100</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19049" y="0"/>
          <a:ext cx="17092613" cy="1784350"/>
          <a:chOff x="200024" y="4499942"/>
          <a:chExt cx="9312502" cy="1915766"/>
        </a:xfrm>
      </xdr:grpSpPr>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9312502" cy="1915766"/>
          </a:xfrm>
          <a:prstGeom prst="rect">
            <a:avLst/>
          </a:prstGeom>
          <a:ln>
            <a:noFill/>
          </a:ln>
          <a:effectLst>
            <a:softEdge rad="112500"/>
          </a:effectLst>
        </xdr:spPr>
      </xdr:pic>
      <xdr:sp macro="" textlink="'[1]1. Information Sheet'!AA1" fLocksText="0">
        <xdr:nvSpPr>
          <xdr:cNvPr id="4" name="TextBox 3">
            <a:extLst>
              <a:ext uri="{FF2B5EF4-FFF2-40B4-BE49-F238E27FC236}">
                <a16:creationId xmlns:a16="http://schemas.microsoft.com/office/drawing/2014/main" id="{00000000-0008-0000-11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100-000005000000}"/>
              </a:ext>
            </a:extLst>
          </xdr:cNvPr>
          <xdr:cNvSpPr/>
        </xdr:nvSpPr>
        <xdr:spPr>
          <a:xfrm>
            <a:off x="310336" y="493068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1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1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19050</xdr:rowOff>
    </xdr:from>
    <xdr:to>
      <xdr:col>9</xdr:col>
      <xdr:colOff>0</xdr:colOff>
      <xdr:row>10</xdr:row>
      <xdr:rowOff>39341</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0" y="19050"/>
          <a:ext cx="13362214" cy="1834577"/>
          <a:chOff x="200024" y="4499942"/>
          <a:chExt cx="8857420" cy="1915766"/>
        </a:xfrm>
      </xdr:grpSpPr>
      <xdr:pic>
        <xdr:nvPicPr>
          <xdr:cNvPr id="3" name="Picture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2]1. Information Sheet'!AA1" fLocksText="0">
        <xdr:nvSpPr>
          <xdr:cNvPr id="4" name="TextBox 3">
            <a:extLst>
              <a:ext uri="{FF2B5EF4-FFF2-40B4-BE49-F238E27FC236}">
                <a16:creationId xmlns:a16="http://schemas.microsoft.com/office/drawing/2014/main" id="{00000000-0008-0000-12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200-000005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2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1057276</xdr:colOff>
      <xdr:row>10</xdr:row>
      <xdr:rowOff>164059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7150105" cy="1897609"/>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71158" y="661778"/>
          <a:ext cx="6548717" cy="512599"/>
        </a:xfrm>
        <a:prstGeom prst="rect">
          <a:avLst/>
        </a:prstGeom>
        <a:noFill/>
      </xdr:spPr>
      <xdr:txBody>
        <a:bodyPr wrap="none" lIns="91440" tIns="45720" rIns="91440" bIns="45720" anchor="ctr">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baseline="0">
              <a:effectLst>
                <a:outerShdw blurRad="50800" dist="38100" algn="tr" rotWithShape="0">
                  <a:prstClr val="black">
                    <a:alpha val="40000"/>
                  </a:prstClr>
                </a:outerShdw>
              </a:effectLst>
              <a:latin typeface="+mn-lt"/>
              <a:ea typeface="+mn-ea"/>
              <a:cs typeface="+mn-cs"/>
            </a:rPr>
            <a:t>Incentive Rate-setting Mechanism Rate </a:t>
          </a:r>
        </a:p>
        <a:p>
          <a:pPr algn="ctr" rtl="0"/>
          <a:r>
            <a:rPr lang="en-CA" sz="2800" b="1" i="0" baseline="0">
              <a:effectLst>
                <a:outerShdw blurRad="50800" dist="38100" algn="tr" rotWithShape="0">
                  <a:prstClr val="black">
                    <a:alpha val="40000"/>
                  </a:prstClr>
                </a:outerShdw>
              </a:effectLst>
              <a:latin typeface="+mn-lt"/>
              <a:ea typeface="+mn-ea"/>
              <a:cs typeface="+mn-cs"/>
            </a:rPr>
            <a:t>Generator for 2023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twoCellAnchor>
    <xdr:from>
      <xdr:col>1</xdr:col>
      <xdr:colOff>129624</xdr:colOff>
      <xdr:row>0</xdr:row>
      <xdr:rowOff>153177</xdr:rowOff>
    </xdr:from>
    <xdr:to>
      <xdr:col>2</xdr:col>
      <xdr:colOff>328406</xdr:colOff>
      <xdr:row>3</xdr:row>
      <xdr:rowOff>45547</xdr:rowOff>
    </xdr:to>
    <xdr:pic>
      <xdr:nvPicPr>
        <xdr:cNvPr id="4" name="Picture 3">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53177"/>
          <a:ext cx="379757"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279671</xdr:colOff>
      <xdr:row>0</xdr:row>
      <xdr:rowOff>122923</xdr:rowOff>
    </xdr:from>
    <xdr:to>
      <xdr:col>2</xdr:col>
      <xdr:colOff>2862885</xdr:colOff>
      <xdr:row>2</xdr:row>
      <xdr:rowOff>144848</xdr:rowOff>
    </xdr:to>
    <xdr:sp macro="" textlink="">
      <xdr:nvSpPr>
        <xdr:cNvPr id="5" name="Rectangle 4">
          <a:extLst>
            <a:ext uri="{FF2B5EF4-FFF2-40B4-BE49-F238E27FC236}">
              <a16:creationId xmlns:a16="http://schemas.microsoft.com/office/drawing/2014/main" id="{00000000-0008-0000-0300-000005000000}"/>
            </a:ext>
          </a:extLst>
        </xdr:cNvPr>
        <xdr:cNvSpPr/>
      </xdr:nvSpPr>
      <xdr:spPr>
        <a:xfrm>
          <a:off x="460646" y="122923"/>
          <a:ext cx="2583214" cy="345775"/>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5</xdr:col>
      <xdr:colOff>608770</xdr:colOff>
      <xdr:row>10</xdr:row>
      <xdr:rowOff>48866</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0" y="28575"/>
          <a:ext cx="8872841" cy="1970648"/>
          <a:chOff x="200024" y="4499942"/>
          <a:chExt cx="8857420" cy="1915766"/>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4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4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a:t>
            </a:r>
          </a:p>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 for 2023 Filers</a:t>
            </a:r>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4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31750</xdr:rowOff>
    </xdr:from>
    <xdr:to>
      <xdr:col>8</xdr:col>
      <xdr:colOff>605595</xdr:colOff>
      <xdr:row>10</xdr:row>
      <xdr:rowOff>42516</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0" y="31750"/>
          <a:ext cx="10469262" cy="1809933"/>
          <a:chOff x="200024" y="4499942"/>
          <a:chExt cx="8857420"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500-000005000000}"/>
              </a:ext>
            </a:extLst>
          </xdr:cNvPr>
          <xdr:cNvSpPr/>
        </xdr:nvSpPr>
        <xdr:spPr>
          <a:xfrm>
            <a:off x="345334"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xdr:txBody>
      </xdr:sp>
      <xdr:pic>
        <xdr:nvPicPr>
          <xdr:cNvPr id="6" name="Picture 5">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5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 y="0"/>
          <a:ext cx="12164785" cy="2043338"/>
          <a:chOff x="200024" y="4499942"/>
          <a:chExt cx="8891405"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600-000005000000}"/>
              </a:ext>
            </a:extLst>
          </xdr:cNvPr>
          <xdr:cNvSpPr/>
        </xdr:nvSpPr>
        <xdr:spPr>
          <a:xfrm>
            <a:off x="337235" y="497161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xdr:txBody>
      </xdr:sp>
      <xdr:pic>
        <xdr:nvPicPr>
          <xdr:cNvPr id="6" name="Picture 5">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6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508000</xdr:colOff>
          <xdr:row>24</xdr:row>
          <xdr:rowOff>31750</xdr:rowOff>
        </xdr:from>
        <xdr:to>
          <xdr:col>3</xdr:col>
          <xdr:colOff>2222500</xdr:colOff>
          <xdr:row>25</xdr:row>
          <xdr:rowOff>0</xdr:rowOff>
        </xdr:to>
        <xdr:sp macro="" textlink="">
          <xdr:nvSpPr>
            <xdr:cNvPr id="7169" name="Button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476250</xdr:colOff>
          <xdr:row>486</xdr:row>
          <xdr:rowOff>184150</xdr:rowOff>
        </xdr:from>
        <xdr:to>
          <xdr:col>3</xdr:col>
          <xdr:colOff>2190750</xdr:colOff>
          <xdr:row>486</xdr:row>
          <xdr:rowOff>533400</xdr:rowOff>
        </xdr:to>
        <xdr:sp macro="" textlink="">
          <xdr:nvSpPr>
            <xdr:cNvPr id="7170" name="Button 2" hidden="1">
              <a:extLst>
                <a:ext uri="{63B3BB69-23CF-44E3-9099-C40C66FF867C}">
                  <a14:compatExt spid="_x0000_s7170"/>
                </a:ext>
                <a:ext uri="{FF2B5EF4-FFF2-40B4-BE49-F238E27FC236}">
                  <a16:creationId xmlns:a16="http://schemas.microsoft.com/office/drawing/2014/main" id="{00000000-0008-0000-0600-0000021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1</xdr:colOff>
      <xdr:row>0</xdr:row>
      <xdr:rowOff>0</xdr:rowOff>
    </xdr:from>
    <xdr:to>
      <xdr:col>8</xdr:col>
      <xdr:colOff>0</xdr:colOff>
      <xdr:row>10</xdr:row>
      <xdr:rowOff>133350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1" y="0"/>
          <a:ext cx="10822213" cy="1947636"/>
          <a:chOff x="200024" y="4499942"/>
          <a:chExt cx="8857420" cy="1915766"/>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7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700-000005000000}"/>
              </a:ext>
            </a:extLst>
          </xdr:cNvPr>
          <xdr:cNvSpPr/>
        </xdr:nvSpPr>
        <xdr:spPr>
          <a:xfrm>
            <a:off x="294956" y="49956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xdr:rowOff>
    </xdr:from>
    <xdr:to>
      <xdr:col>8</xdr:col>
      <xdr:colOff>104774</xdr:colOff>
      <xdr:row>11</xdr:row>
      <xdr:rowOff>1</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0" y="1"/>
          <a:ext cx="11344274" cy="2276929"/>
          <a:chOff x="200024" y="4499942"/>
          <a:chExt cx="8857420" cy="1915766"/>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8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800-000005000000}"/>
              </a:ext>
            </a:extLst>
          </xdr:cNvPr>
          <xdr:cNvSpPr/>
        </xdr:nvSpPr>
        <xdr:spPr>
          <a:xfrm>
            <a:off x="352802" y="4973017"/>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8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47625</xdr:rowOff>
    </xdr:from>
    <xdr:to>
      <xdr:col>7</xdr:col>
      <xdr:colOff>21166</xdr:colOff>
      <xdr:row>13</xdr:row>
      <xdr:rowOff>43391</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0" y="47625"/>
          <a:ext cx="11557000" cy="2118480"/>
          <a:chOff x="200024" y="4536847"/>
          <a:chExt cx="8857420"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900-000005000000}"/>
              </a:ext>
            </a:extLst>
          </xdr:cNvPr>
          <xdr:cNvSpPr/>
        </xdr:nvSpPr>
        <xdr:spPr>
          <a:xfrm>
            <a:off x="275343" y="4980074"/>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9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0</xdr:colOff>
      <xdr:row>10</xdr:row>
      <xdr:rowOff>95250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4341928" cy="1909536"/>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A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2023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A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hydro.torontohydro.com/divisions/regulatorylegal/2020cir/_vti_history/8/Exhibits/2023%20CIR%20Update/Tab%203%20-%20Rates%20and%20DVAs/Sch.01%20-%20Rate%20Model/02%20IRM%20Model%20(OEB)/2023-IRM-Rate-Generator-Model_20220616%20(1).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yhydro.torontohydro.com/divisions/regulatorylegal/2020cir/_vti_history/8/Exhibits/2023%20CIR%20Update/Tab%203%20-%20Rates%20and%20DVAs/Sch.01%20-%20Rate%20Model/02%20IRM%20Model%20(OEB)/2023-IRM-Rate-Generator-Model_20220630.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Rate Rider Database"/>
      <sheetName val="19. Final Tariff Schedule"/>
      <sheetName val="20. Bill Impacts"/>
      <sheetName val="2 1 5 TotalConsumptionData_Dist"/>
      <sheetName val="212_Total_Connection_RollUp"/>
      <sheetName val="2.1.7 Filing"/>
      <sheetName val="20. HIDDEN"/>
      <sheetName val="20. Bill Impacts hidden"/>
      <sheetName val="Database"/>
      <sheetName val="lists"/>
      <sheetName val="Sheet2"/>
      <sheetName val="Sheet3"/>
      <sheetName val="2023-IRM-Rate-Generator-Model_2"/>
    </sheetNames>
    <definedNames>
      <definedName name="ClrAll3a_Click"/>
      <definedName name="ClrAll3b_Click"/>
    </definedNames>
    <sheetDataSet>
      <sheetData sheetId="0" refreshError="1"/>
      <sheetData sheetId="1"/>
      <sheetData sheetId="2" refreshError="1"/>
      <sheetData sheetId="3" refreshError="1"/>
      <sheetData sheetId="4" refreshError="1"/>
      <sheetData sheetId="5">
        <row r="1">
          <cell r="A1" t="str">
            <v>Alectra Utilities Corporation</v>
          </cell>
        </row>
        <row r="2">
          <cell r="A2" t="str">
            <v>Algoma Power Inc.</v>
          </cell>
        </row>
        <row r="3">
          <cell r="A3" t="str">
            <v>Atikokan Hydro Inc.</v>
          </cell>
        </row>
        <row r="4">
          <cell r="A4" t="str">
            <v>Bluewater Power Distribution Corporation</v>
          </cell>
        </row>
        <row r="5">
          <cell r="A5" t="str">
            <v>Brantford Power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Cooperative Hydro Embrun Inc.</v>
          </cell>
        </row>
        <row r="11">
          <cell r="A11" t="str">
            <v>E.L.K. Energy Inc.</v>
          </cell>
        </row>
        <row r="12">
          <cell r="A12" t="str">
            <v>Elexicon Energy Inc.</v>
          </cell>
        </row>
        <row r="13">
          <cell r="A13" t="str">
            <v>Energy+ Inc.</v>
          </cell>
        </row>
        <row r="14">
          <cell r="A14" t="str">
            <v>Entegrus Powerlines Inc.</v>
          </cell>
        </row>
        <row r="15">
          <cell r="A15" t="str">
            <v>ENWIN Utilities Ltd.</v>
          </cell>
        </row>
        <row r="16">
          <cell r="A16" t="str">
            <v>EPCOR Electricity Distribution Ontario Inc.</v>
          </cell>
        </row>
        <row r="17">
          <cell r="A17" t="str">
            <v>ERTH Power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Halton Hills Hydro Inc.</v>
          </cell>
        </row>
        <row r="25">
          <cell r="A25" t="str">
            <v>Hearst Power Distribution Co. Ltd.</v>
          </cell>
        </row>
        <row r="26">
          <cell r="A26" t="str">
            <v>Hydro 2000 Inc.</v>
          </cell>
        </row>
        <row r="27">
          <cell r="A27" t="str">
            <v>Hydro Hawkesbury Inc.</v>
          </cell>
        </row>
        <row r="28">
          <cell r="A28" t="str">
            <v>Hydro One Networks Inc.</v>
          </cell>
          <cell r="C28" t="str">
            <v>For Former Midland Power Utility Rate Zone</v>
          </cell>
        </row>
        <row r="29">
          <cell r="A29" t="str">
            <v>Hydro Ottawa Limited</v>
          </cell>
          <cell r="C29" t="str">
            <v>For Newmarket-Tay Power Main Rate Zone</v>
          </cell>
        </row>
        <row r="30">
          <cell r="A30" t="str">
            <v>InnPower Corporation</v>
          </cell>
        </row>
        <row r="31">
          <cell r="A31" t="str">
            <v>Kingston Hydro Corporation</v>
          </cell>
        </row>
        <row r="32">
          <cell r="A32" t="str">
            <v>Kitchener-Wilmot Hydro Inc.</v>
          </cell>
        </row>
        <row r="33">
          <cell r="A33" t="str">
            <v>Lakefront Utilities Inc.</v>
          </cell>
        </row>
        <row r="34">
          <cell r="A34" t="str">
            <v>Lakeland Power Distribution Ltd.</v>
          </cell>
        </row>
        <row r="35">
          <cell r="A35" t="str">
            <v>London Hydro Inc.</v>
          </cell>
        </row>
        <row r="36">
          <cell r="A36" t="str">
            <v>Milton Hydro Distribution Inc.</v>
          </cell>
        </row>
        <row r="37">
          <cell r="A37" t="str">
            <v>Newmarket-Tay Power Distribution Ltd.</v>
          </cell>
        </row>
        <row r="38">
          <cell r="A38" t="str">
            <v>Niagara Peninsula Energy Inc.</v>
          </cell>
        </row>
        <row r="39">
          <cell r="A39" t="str">
            <v>Niagara-on-the-Lake Hydro Inc.</v>
          </cell>
        </row>
        <row r="40">
          <cell r="A40" t="str">
            <v>North Bay Hydro Distribution Limited</v>
          </cell>
        </row>
        <row r="41">
          <cell r="A41" t="str">
            <v>Northern Ontario Wires Inc.</v>
          </cell>
        </row>
        <row r="42">
          <cell r="A42" t="str">
            <v>Oakville Hydro Electricity Distribution Inc.</v>
          </cell>
        </row>
        <row r="43">
          <cell r="A43" t="str">
            <v>Orangeville Hydro Limited</v>
          </cell>
        </row>
        <row r="44">
          <cell r="A44" t="str">
            <v>Orillia Power Distribution Corporation</v>
          </cell>
        </row>
        <row r="45">
          <cell r="A45" t="str">
            <v>Oshawa PUC Networks Inc.</v>
          </cell>
        </row>
        <row r="46">
          <cell r="A46" t="str">
            <v>Ottawa River Power Corporation</v>
          </cell>
        </row>
        <row r="47">
          <cell r="A47" t="str">
            <v>Peterborough Distribution Incorporated</v>
          </cell>
        </row>
        <row r="48">
          <cell r="A48" t="str">
            <v>PUC Distribution Inc.</v>
          </cell>
        </row>
        <row r="49">
          <cell r="A49" t="str">
            <v>Renfrew Hydro Inc.</v>
          </cell>
        </row>
        <row r="50">
          <cell r="A50" t="str">
            <v>Rideau St. Lawrence Distribution Inc.</v>
          </cell>
        </row>
        <row r="51">
          <cell r="A51" t="str">
            <v>Sioux Lookout Hydro Inc.</v>
          </cell>
        </row>
        <row r="52">
          <cell r="A52" t="str">
            <v>Synergy North Corporation</v>
          </cell>
        </row>
        <row r="53">
          <cell r="A53" t="str">
            <v>Tillsonburg Hydro Inc.</v>
          </cell>
        </row>
        <row r="54">
          <cell r="A54" t="str">
            <v>Toronto Hydro-Electric System Limited</v>
          </cell>
        </row>
        <row r="55">
          <cell r="A55" t="str">
            <v>Wasaga Distribution Inc.</v>
          </cell>
        </row>
        <row r="56">
          <cell r="A56" t="str">
            <v>Waterloo North Hydro Inc.</v>
          </cell>
        </row>
        <row r="57">
          <cell r="A57" t="str">
            <v>Welland Hydro-Electric System Corp.</v>
          </cell>
        </row>
        <row r="58">
          <cell r="A58" t="str">
            <v>Wellington North Power Inc.</v>
          </cell>
        </row>
        <row r="59">
          <cell r="A59" t="str">
            <v>Westario Power Inc.</v>
          </cell>
        </row>
      </sheetData>
      <sheetData sheetId="6">
        <row r="16">
          <cell r="A16" t="str">
            <v>Rate Class</v>
          </cell>
        </row>
      </sheetData>
      <sheetData sheetId="7" refreshError="1"/>
      <sheetData sheetId="8">
        <row r="14">
          <cell r="C14">
            <v>2019</v>
          </cell>
        </row>
        <row r="17">
          <cell r="C17">
            <v>2019</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113">
          <cell r="P113">
            <v>156954749.5522925</v>
          </cell>
        </row>
      </sheetData>
      <sheetData sheetId="20">
        <row r="109">
          <cell r="F109">
            <v>231731649.24000001</v>
          </cell>
        </row>
      </sheetData>
      <sheetData sheetId="21" refreshError="1"/>
      <sheetData sheetId="22" refreshError="1"/>
      <sheetData sheetId="23" refreshError="1"/>
      <sheetData sheetId="24" refreshError="1"/>
      <sheetData sheetId="25">
        <row r="1">
          <cell r="C1" t="str">
            <v>Standard Name</v>
          </cell>
        </row>
        <row r="2">
          <cell r="C2" t="str">
            <v>Rate Rider for Recovery of Incremental Capital</v>
          </cell>
        </row>
        <row r="3">
          <cell r="C3" t="str">
            <v>Rate Rider for Recovery of Advanced Capital Module</v>
          </cell>
        </row>
        <row r="4">
          <cell r="C4" t="str">
            <v>Rate Rider for Recovery of Stranded Meter Assets</v>
          </cell>
        </row>
        <row r="5">
          <cell r="C5" t="str">
            <v>Rate Rider for Application of IFRS</v>
          </cell>
        </row>
        <row r="6">
          <cell r="C6" t="str">
            <v>Rate Rider per Acquisition Agreement</v>
          </cell>
        </row>
        <row r="7">
          <cell r="C7" t="str">
            <v>Rate Rider for Disposition of Account 1576</v>
          </cell>
        </row>
        <row r="8">
          <cell r="C8" t="str">
            <v>Rate Rider for Disposition of Account 1575</v>
          </cell>
        </row>
        <row r="9">
          <cell r="C9" t="str">
            <v>Rate Rider for Disposition of Accounts 1575 and 1576</v>
          </cell>
        </row>
        <row r="10">
          <cell r="C10" t="str">
            <v>Rate Rider for Disposition of Account 1574</v>
          </cell>
        </row>
        <row r="11">
          <cell r="C11" t="str">
            <v>Rate Rider for Disposition of Residual Historical Smart Meter Costs</v>
          </cell>
        </row>
        <row r="12">
          <cell r="C12" t="str">
            <v>Rate Rider for Disposition of Residual Historical Smart Meter Costs</v>
          </cell>
        </row>
        <row r="13">
          <cell r="C13" t="str">
            <v>Rate Rider for Recovery of Smart Meter Incremental Revenue Requirement</v>
          </cell>
        </row>
        <row r="14">
          <cell r="C14" t="str">
            <v>Rate Rider for Recovery of (year) Foregone Revenue</v>
          </cell>
        </row>
        <row r="15">
          <cell r="C15" t="str">
            <v>Rate Rider for Recovery of Wind Storm Damage Costs</v>
          </cell>
        </row>
        <row r="16">
          <cell r="C16" t="str">
            <v>Low Voltage Service Rate</v>
          </cell>
        </row>
        <row r="17">
          <cell r="C17" t="str">
            <v>Funding Adder for Renewable Energy Generation</v>
          </cell>
        </row>
        <row r="18">
          <cell r="C18" t="str">
            <v>Distribution Wheeling Service Rate</v>
          </cell>
        </row>
        <row r="19">
          <cell r="C19" t="str">
            <v>Rate Rider for Disposition of Account 1595</v>
          </cell>
        </row>
        <row r="20">
          <cell r="C20" t="str">
            <v>Rate Rider for Disposition of Earnings Sharing</v>
          </cell>
        </row>
        <row r="21">
          <cell r="C21" t="str">
            <v>Rate Rider for Disposition of Tax Loss Carry-forward</v>
          </cell>
        </row>
        <row r="22">
          <cell r="C22" t="str">
            <v>Rate Rider for Disposition of Deferral/Variance Accounts</v>
          </cell>
        </row>
        <row r="23">
          <cell r="C23" t="str">
            <v>Rate Rider for Disposition of Deferral/Variance Accounts Applicable only for Non-Wholesale Market Participants</v>
          </cell>
        </row>
        <row r="24">
          <cell r="C24" t="str">
            <v>Rate Rider for Disposition of Capacity Based Recovery Account Applicable only for Class B Customers</v>
          </cell>
        </row>
        <row r="25">
          <cell r="C25" t="str">
            <v>Rate Rider for Application of Tax Change</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Rate Rider Database"/>
      <sheetName val="19. Final Tariff Schedule"/>
      <sheetName val="20. Bill Impacts"/>
      <sheetName val="2 1 5 TotalConsumptionData_Dist"/>
      <sheetName val="212_Total_Connection_RollUp"/>
      <sheetName val="2.1.7 Filing"/>
      <sheetName val="20. HIDDEN"/>
      <sheetName val="20. Bill Impacts hidden"/>
      <sheetName val="Database"/>
      <sheetName val="lists"/>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89F67-7EB5-4C54-94DE-9742C86DCA82}">
  <sheetPr>
    <pageSetUpPr fitToPage="1"/>
  </sheetPr>
  <dimension ref="B1:E23"/>
  <sheetViews>
    <sheetView tabSelected="1" zoomScale="80" zoomScaleNormal="80" workbookViewId="0">
      <selection activeCell="D4" sqref="D4:D23"/>
    </sheetView>
  </sheetViews>
  <sheetFormatPr defaultColWidth="9.453125" defaultRowHeight="15.5" x14ac:dyDescent="0.35"/>
  <cols>
    <col min="1" max="1" width="5.54296875" style="667" customWidth="1"/>
    <col min="2" max="2" width="27.7265625" style="667" customWidth="1"/>
    <col min="3" max="3" width="25" style="667" customWidth="1"/>
    <col min="4" max="4" width="24.1796875" style="667" customWidth="1"/>
    <col min="5" max="5" width="57.453125" style="667" customWidth="1"/>
    <col min="6" max="16384" width="9.453125" style="667"/>
  </cols>
  <sheetData>
    <row r="1" spans="2:5" x14ac:dyDescent="0.35">
      <c r="B1" s="666" t="s">
        <v>790</v>
      </c>
    </row>
    <row r="3" spans="2:5" s="670" customFormat="1" x14ac:dyDescent="0.35">
      <c r="B3" s="668" t="s">
        <v>791</v>
      </c>
      <c r="C3" s="668" t="s">
        <v>4</v>
      </c>
      <c r="D3" s="668" t="s">
        <v>792</v>
      </c>
      <c r="E3" s="669" t="s">
        <v>789</v>
      </c>
    </row>
    <row r="4" spans="2:5" ht="31" x14ac:dyDescent="0.35">
      <c r="B4" s="671">
        <v>1</v>
      </c>
      <c r="C4" s="672" t="s">
        <v>793</v>
      </c>
      <c r="D4" s="725" t="s">
        <v>830</v>
      </c>
      <c r="E4" s="725" t="s">
        <v>794</v>
      </c>
    </row>
    <row r="5" spans="2:5" x14ac:dyDescent="0.35">
      <c r="B5" s="671">
        <f t="shared" ref="B5:B23" si="0">B4+1</f>
        <v>2</v>
      </c>
      <c r="C5" s="672" t="s">
        <v>795</v>
      </c>
      <c r="D5" s="725" t="s">
        <v>831</v>
      </c>
      <c r="E5" s="673" t="s">
        <v>796</v>
      </c>
    </row>
    <row r="6" spans="2:5" x14ac:dyDescent="0.35">
      <c r="B6" s="671">
        <f t="shared" si="0"/>
        <v>3</v>
      </c>
      <c r="C6" s="672" t="s">
        <v>797</v>
      </c>
      <c r="D6" s="676" t="s">
        <v>798</v>
      </c>
      <c r="E6" s="673" t="s">
        <v>796</v>
      </c>
    </row>
    <row r="7" spans="2:5" x14ac:dyDescent="0.35">
      <c r="B7" s="671">
        <f t="shared" si="0"/>
        <v>4</v>
      </c>
      <c r="C7" s="672" t="s">
        <v>797</v>
      </c>
      <c r="D7" s="726" t="s">
        <v>799</v>
      </c>
      <c r="E7" s="673" t="s">
        <v>800</v>
      </c>
    </row>
    <row r="8" spans="2:5" x14ac:dyDescent="0.35">
      <c r="B8" s="671">
        <f t="shared" si="0"/>
        <v>5</v>
      </c>
      <c r="C8" s="672" t="s">
        <v>797</v>
      </c>
      <c r="D8" s="726" t="s">
        <v>801</v>
      </c>
      <c r="E8" s="725" t="s">
        <v>802</v>
      </c>
    </row>
    <row r="9" spans="2:5" x14ac:dyDescent="0.35">
      <c r="B9" s="671">
        <f t="shared" si="0"/>
        <v>6</v>
      </c>
      <c r="C9" s="674" t="s">
        <v>803</v>
      </c>
      <c r="D9" s="676" t="s">
        <v>832</v>
      </c>
      <c r="E9" s="673" t="s">
        <v>796</v>
      </c>
    </row>
    <row r="10" spans="2:5" x14ac:dyDescent="0.35">
      <c r="B10" s="671">
        <f t="shared" si="0"/>
        <v>7</v>
      </c>
      <c r="C10" s="674" t="s">
        <v>804</v>
      </c>
      <c r="D10" s="676" t="s">
        <v>805</v>
      </c>
      <c r="E10" s="673" t="s">
        <v>796</v>
      </c>
    </row>
    <row r="11" spans="2:5" x14ac:dyDescent="0.35">
      <c r="B11" s="671">
        <f t="shared" si="0"/>
        <v>8</v>
      </c>
      <c r="C11" s="674" t="s">
        <v>804</v>
      </c>
      <c r="D11" s="676" t="s">
        <v>799</v>
      </c>
      <c r="E11" s="673" t="s">
        <v>796</v>
      </c>
    </row>
    <row r="12" spans="2:5" ht="31" x14ac:dyDescent="0.35">
      <c r="B12" s="671">
        <f t="shared" si="0"/>
        <v>9</v>
      </c>
      <c r="C12" s="674" t="s">
        <v>806</v>
      </c>
      <c r="D12" s="676" t="s">
        <v>807</v>
      </c>
      <c r="E12" s="673" t="s">
        <v>800</v>
      </c>
    </row>
    <row r="13" spans="2:5" ht="31" x14ac:dyDescent="0.35">
      <c r="B13" s="671">
        <f t="shared" si="0"/>
        <v>10</v>
      </c>
      <c r="C13" s="674" t="s">
        <v>806</v>
      </c>
      <c r="D13" s="676" t="s">
        <v>808</v>
      </c>
      <c r="E13" s="673" t="s">
        <v>809</v>
      </c>
    </row>
    <row r="14" spans="2:5" x14ac:dyDescent="0.35">
      <c r="B14" s="671">
        <f t="shared" si="0"/>
        <v>11</v>
      </c>
      <c r="C14" s="675" t="s">
        <v>810</v>
      </c>
      <c r="D14" s="676" t="s">
        <v>811</v>
      </c>
      <c r="E14" s="673" t="s">
        <v>812</v>
      </c>
    </row>
    <row r="15" spans="2:5" ht="29" x14ac:dyDescent="0.35">
      <c r="B15" s="671">
        <f t="shared" si="0"/>
        <v>12</v>
      </c>
      <c r="C15" s="675" t="s">
        <v>813</v>
      </c>
      <c r="D15" s="726" t="s">
        <v>814</v>
      </c>
      <c r="E15" s="725" t="s">
        <v>815</v>
      </c>
    </row>
    <row r="16" spans="2:5" ht="90" customHeight="1" x14ac:dyDescent="0.35">
      <c r="B16" s="671">
        <f t="shared" si="0"/>
        <v>13</v>
      </c>
      <c r="C16" s="674" t="s">
        <v>816</v>
      </c>
      <c r="D16" s="726" t="s">
        <v>817</v>
      </c>
      <c r="E16" s="725" t="s">
        <v>818</v>
      </c>
    </row>
    <row r="17" spans="2:5" ht="75" customHeight="1" x14ac:dyDescent="0.35">
      <c r="B17" s="671">
        <f t="shared" si="0"/>
        <v>14</v>
      </c>
      <c r="C17" s="674" t="s">
        <v>816</v>
      </c>
      <c r="D17" s="726" t="s">
        <v>819</v>
      </c>
      <c r="E17" s="673" t="s">
        <v>800</v>
      </c>
    </row>
    <row r="18" spans="2:5" x14ac:dyDescent="0.35">
      <c r="B18" s="671">
        <f t="shared" si="0"/>
        <v>15</v>
      </c>
      <c r="C18" s="674" t="s">
        <v>820</v>
      </c>
      <c r="D18" s="676" t="s">
        <v>821</v>
      </c>
      <c r="E18" s="673" t="s">
        <v>822</v>
      </c>
    </row>
    <row r="19" spans="2:5" x14ac:dyDescent="0.35">
      <c r="B19" s="671">
        <f t="shared" si="0"/>
        <v>16</v>
      </c>
      <c r="C19" s="674" t="s">
        <v>820</v>
      </c>
      <c r="D19" s="676" t="s">
        <v>823</v>
      </c>
      <c r="E19" s="673" t="s">
        <v>824</v>
      </c>
    </row>
    <row r="20" spans="2:5" x14ac:dyDescent="0.35">
      <c r="B20" s="671">
        <f t="shared" si="0"/>
        <v>17</v>
      </c>
      <c r="C20" s="674" t="s">
        <v>820</v>
      </c>
      <c r="D20" s="676" t="s">
        <v>825</v>
      </c>
      <c r="E20" s="673" t="str">
        <f>E14</f>
        <v>Changed the rate from four decimal to five decimal.</v>
      </c>
    </row>
    <row r="21" spans="2:5" ht="31" x14ac:dyDescent="0.35">
      <c r="B21" s="671">
        <f t="shared" si="0"/>
        <v>18</v>
      </c>
      <c r="C21" s="674" t="s">
        <v>820</v>
      </c>
      <c r="D21" s="676" t="s">
        <v>833</v>
      </c>
      <c r="E21" s="673" t="s">
        <v>834</v>
      </c>
    </row>
    <row r="22" spans="2:5" ht="31" x14ac:dyDescent="0.35">
      <c r="B22" s="671">
        <f t="shared" si="0"/>
        <v>19</v>
      </c>
      <c r="C22" s="674" t="str">
        <f>C21</f>
        <v>16. Rev2Cost_GDPIPI</v>
      </c>
      <c r="D22" s="676" t="s">
        <v>826</v>
      </c>
      <c r="E22" s="673" t="s">
        <v>827</v>
      </c>
    </row>
    <row r="23" spans="2:5" ht="31" x14ac:dyDescent="0.35">
      <c r="B23" s="671">
        <f t="shared" si="0"/>
        <v>20</v>
      </c>
      <c r="C23" s="674" t="str">
        <f>C22</f>
        <v>16. Rev2Cost_GDPIPI</v>
      </c>
      <c r="D23" s="676" t="s">
        <v>828</v>
      </c>
      <c r="E23" s="673" t="s">
        <v>829</v>
      </c>
    </row>
  </sheetData>
  <pageMargins left="0.70866141732283472" right="0.70866141732283472" top="1.3385826771653544" bottom="0.47244094488188981" header="0.31496062992125984" footer="0.31496062992125984"/>
  <pageSetup scale="67" fitToHeight="0" orientation="portrait" r:id="rId1"/>
  <headerFooter scaleWithDoc="0">
    <oddHeader>&amp;R&amp;7Toronto Hydro-Electric System Limited 
EB-2022-0065
Tab 3
Schedule 1
ORIGINAL
Page &amp;P of &amp;N</oddHeader>
    <oddFooter>&amp;C&amp;7&amp;A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C799E-2A88-442F-B42F-2B47B12EBB72}">
  <sheetPr>
    <pageSetUpPr fitToPage="1"/>
  </sheetPr>
  <dimension ref="A13:T184"/>
  <sheetViews>
    <sheetView showGridLines="0" zoomScale="70" zoomScaleNormal="70" workbookViewId="0"/>
  </sheetViews>
  <sheetFormatPr defaultColWidth="9.26953125" defaultRowHeight="13" x14ac:dyDescent="0.3"/>
  <cols>
    <col min="1" max="1" width="55.7265625" style="449" customWidth="1"/>
    <col min="2" max="2" width="22.7265625" style="449" customWidth="1"/>
    <col min="3" max="3" width="31" style="449" bestFit="1" customWidth="1"/>
    <col min="4" max="4" width="27.453125" style="449" customWidth="1"/>
    <col min="5" max="5" width="28.54296875" style="449" customWidth="1"/>
    <col min="6" max="6" width="28.54296875" style="449" hidden="1" customWidth="1"/>
    <col min="7" max="7" width="30.453125" style="449" hidden="1" customWidth="1"/>
    <col min="8" max="8" width="27.7265625" style="449" hidden="1" customWidth="1"/>
    <col min="9" max="9" width="14.26953125" style="449" customWidth="1"/>
    <col min="10" max="10" width="25.26953125" style="449" customWidth="1"/>
    <col min="11" max="11" width="10.26953125" style="449" customWidth="1"/>
    <col min="12" max="12" width="10.26953125" style="449" hidden="1" customWidth="1"/>
    <col min="13" max="20" width="9.26953125" style="449" hidden="1" customWidth="1"/>
    <col min="21" max="16384" width="9.26953125" style="449"/>
  </cols>
  <sheetData>
    <row r="13" spans="1:7" x14ac:dyDescent="0.3">
      <c r="A13" s="448"/>
      <c r="B13" s="448"/>
      <c r="C13" s="448"/>
      <c r="D13" s="448"/>
      <c r="E13" s="448"/>
    </row>
    <row r="14" spans="1:7" s="450" customFormat="1" ht="99" customHeight="1" x14ac:dyDescent="0.3">
      <c r="A14" s="892" t="s">
        <v>645</v>
      </c>
      <c r="B14" s="892"/>
      <c r="C14" s="892"/>
      <c r="D14" s="893"/>
      <c r="E14" s="893"/>
    </row>
    <row r="15" spans="1:7" x14ac:dyDescent="0.3">
      <c r="A15" s="451"/>
      <c r="B15" s="451"/>
      <c r="C15" s="451"/>
      <c r="D15" s="452"/>
      <c r="E15" s="453"/>
    </row>
    <row r="16" spans="1:7" x14ac:dyDescent="0.3">
      <c r="A16" s="454" t="s">
        <v>646</v>
      </c>
      <c r="B16" s="455">
        <f>G1LDCBR</f>
        <v>2019</v>
      </c>
      <c r="C16" s="894"/>
      <c r="D16" s="895"/>
      <c r="E16" s="895"/>
      <c r="F16" s="895"/>
      <c r="G16" s="895"/>
    </row>
    <row r="17" spans="1:8" ht="39" customHeight="1" x14ac:dyDescent="0.3">
      <c r="A17" s="896" t="s">
        <v>647</v>
      </c>
      <c r="B17" s="896"/>
      <c r="C17" s="896"/>
      <c r="D17" s="896"/>
      <c r="E17" s="896"/>
      <c r="F17" s="896"/>
    </row>
    <row r="18" spans="1:8" ht="34.5" customHeight="1" x14ac:dyDescent="0.35">
      <c r="B18" s="456"/>
      <c r="C18" s="457" t="s">
        <v>245</v>
      </c>
      <c r="D18" s="371">
        <v>2021</v>
      </c>
      <c r="E18" s="371">
        <f>D18-1</f>
        <v>2020</v>
      </c>
      <c r="F18" s="371">
        <f>E18-1</f>
        <v>2019</v>
      </c>
      <c r="G18" s="371">
        <f>F18-1</f>
        <v>2018</v>
      </c>
      <c r="H18" s="371">
        <f>G18-1</f>
        <v>2017</v>
      </c>
    </row>
    <row r="19" spans="1:8" s="450" customFormat="1" ht="17.25" customHeight="1" x14ac:dyDescent="0.35">
      <c r="A19" s="372" t="s">
        <v>648</v>
      </c>
      <c r="B19" s="373" t="s">
        <v>202</v>
      </c>
      <c r="C19" s="681">
        <f>SUM(D19:E19)</f>
        <v>45724501877.634735</v>
      </c>
      <c r="D19" s="681">
        <f>'4. Billing Det. for Def-Var'!I26</f>
        <v>22770947793.634731</v>
      </c>
      <c r="E19" s="375">
        <v>22953554084</v>
      </c>
      <c r="F19" s="375"/>
      <c r="G19" s="375"/>
      <c r="H19" s="375"/>
    </row>
    <row r="20" spans="1:8" s="458" customFormat="1" ht="15.75" customHeight="1" x14ac:dyDescent="0.35">
      <c r="A20" s="376" t="s">
        <v>609</v>
      </c>
      <c r="B20" s="373" t="s">
        <v>203</v>
      </c>
      <c r="C20" s="681">
        <f>SUM(D20:E20)</f>
        <v>972400424.17214346</v>
      </c>
      <c r="D20" s="682">
        <f>'6.1a GA Allocation'!D20</f>
        <v>550662984.89318705</v>
      </c>
      <c r="E20" s="682">
        <f>'6.1a GA Allocation'!E20</f>
        <v>421737439.27895647</v>
      </c>
      <c r="F20" s="377">
        <v>0</v>
      </c>
      <c r="G20" s="377">
        <v>0</v>
      </c>
      <c r="H20" s="377">
        <v>0</v>
      </c>
    </row>
    <row r="21" spans="1:8" s="458" customFormat="1" ht="14.5" x14ac:dyDescent="0.35">
      <c r="A21" s="376" t="s">
        <v>610</v>
      </c>
      <c r="B21" s="373" t="s">
        <v>206</v>
      </c>
      <c r="C21" s="681">
        <f>SUM(D21:E21)</f>
        <v>9499815367.733387</v>
      </c>
      <c r="D21" s="377">
        <f t="array" ref="D21">SUM(IF('6. Class A Consumption Data'!E492:E791="kWh",'6. Class A Consumption Data'!F492:F791))</f>
        <v>4724565858.1068125</v>
      </c>
      <c r="E21" s="377">
        <f t="array" ref="E21">SUM(IF('6. Class A Consumption Data'!E492:E791="kWh",'6. Class A Consumption Data'!H492:H791))</f>
        <v>4775249509.6265736</v>
      </c>
      <c r="F21" s="377">
        <f t="array" ref="F21">SUM(IF('6. Class A Consumption Data'!E492:E791="kWh",'6. Class A Consumption Data'!J492:J791))</f>
        <v>0</v>
      </c>
      <c r="G21" s="377">
        <f t="array" ref="G21">SUM(IF('6. Class A Consumption Data'!E492:E791="kWh",'6. Class A Consumption Data'!L492:L791))</f>
        <v>0</v>
      </c>
      <c r="H21" s="377">
        <f t="array" ref="H21">SUM(IF('6. Class A Consumption Data'!E492:E791="kWh",'6. Class A Consumption Data'!N492:N791))</f>
        <v>0</v>
      </c>
    </row>
    <row r="22" spans="1:8" s="458" customFormat="1" ht="26.5" x14ac:dyDescent="0.35">
      <c r="A22" s="378" t="s">
        <v>611</v>
      </c>
      <c r="B22" s="373" t="s">
        <v>612</v>
      </c>
      <c r="C22" s="681">
        <f>SUM(D22:E22)</f>
        <v>35252286085.729202</v>
      </c>
      <c r="D22" s="379">
        <f>D19-D20-D21</f>
        <v>17495718950.634731</v>
      </c>
      <c r="E22" s="379">
        <f>E19-E20-E21</f>
        <v>17756567135.094467</v>
      </c>
      <c r="F22" s="379">
        <f>F19-F20-F21</f>
        <v>0</v>
      </c>
      <c r="G22" s="379">
        <f>G19-G20-G21</f>
        <v>0</v>
      </c>
      <c r="H22" s="379">
        <f>H19-H20-H21</f>
        <v>0</v>
      </c>
    </row>
    <row r="23" spans="1:8" s="450" customFormat="1" ht="14.5" x14ac:dyDescent="0.35">
      <c r="A23" s="372" t="s">
        <v>613</v>
      </c>
      <c r="B23" s="373" t="s">
        <v>614</v>
      </c>
      <c r="C23" s="681">
        <f>SUM(D23:E23)</f>
        <v>893930556.41119194</v>
      </c>
      <c r="D23" s="374">
        <f>D184</f>
        <v>480114078.77785188</v>
      </c>
      <c r="E23" s="374">
        <f>E184</f>
        <v>413816477.63334</v>
      </c>
      <c r="F23" s="374">
        <f>F184</f>
        <v>0</v>
      </c>
      <c r="G23" s="374">
        <f>G184</f>
        <v>0</v>
      </c>
      <c r="H23" s="374">
        <f>H184</f>
        <v>0</v>
      </c>
    </row>
    <row r="24" spans="1:8" s="450" customFormat="1" ht="14.5" x14ac:dyDescent="0.35">
      <c r="A24" s="380" t="s">
        <v>615</v>
      </c>
      <c r="B24" s="373" t="s">
        <v>616</v>
      </c>
      <c r="C24" s="381">
        <f>IFERROR(+C23/C22,0)</f>
        <v>2.5358087536146261E-2</v>
      </c>
      <c r="D24" s="381"/>
      <c r="E24" s="381"/>
      <c r="F24" s="381"/>
      <c r="G24" s="382"/>
      <c r="H24" s="382"/>
    </row>
    <row r="25" spans="1:8" s="450" customFormat="1" x14ac:dyDescent="0.3">
      <c r="D25" s="452"/>
      <c r="E25" s="459"/>
    </row>
    <row r="26" spans="1:8" s="450" customFormat="1" ht="13.5" thickBot="1" x14ac:dyDescent="0.35">
      <c r="A26" s="897" t="s">
        <v>649</v>
      </c>
      <c r="B26" s="897"/>
      <c r="C26" s="897"/>
      <c r="E26" s="459"/>
    </row>
    <row r="27" spans="1:8" s="464" customFormat="1" thickBot="1" x14ac:dyDescent="0.3">
      <c r="A27" s="460" t="s">
        <v>650</v>
      </c>
      <c r="B27" s="388" t="s">
        <v>619</v>
      </c>
      <c r="C27" s="461">
        <f>'3. Continuity Schedule'!BT25</f>
        <v>-2563586.9894953319</v>
      </c>
      <c r="D27" s="462"/>
      <c r="E27" s="463"/>
    </row>
    <row r="28" spans="1:8" s="464" customFormat="1" thickBot="1" x14ac:dyDescent="0.3">
      <c r="A28" s="465" t="s">
        <v>651</v>
      </c>
      <c r="B28" s="390" t="s">
        <v>621</v>
      </c>
      <c r="C28" s="466">
        <f>+C24*C27</f>
        <v>-65007.663286148294</v>
      </c>
      <c r="D28" s="467"/>
      <c r="E28" s="463"/>
    </row>
    <row r="29" spans="1:8" s="464" customFormat="1" ht="25.5" thickBot="1" x14ac:dyDescent="0.3">
      <c r="A29" s="465" t="s">
        <v>652</v>
      </c>
      <c r="B29" s="390" t="s">
        <v>623</v>
      </c>
      <c r="C29" s="461">
        <f>+C27-C28</f>
        <v>-2498579.3262091838</v>
      </c>
      <c r="D29" s="463"/>
      <c r="E29" s="463"/>
    </row>
    <row r="30" spans="1:8" s="464" customFormat="1" ht="12.5" x14ac:dyDescent="0.25">
      <c r="A30" s="463"/>
      <c r="B30" s="463"/>
      <c r="C30" s="463"/>
      <c r="D30" s="463"/>
      <c r="E30" s="463"/>
    </row>
    <row r="31" spans="1:8" s="468" customFormat="1" ht="14.65" customHeight="1" x14ac:dyDescent="0.3">
      <c r="A31" s="898" t="s">
        <v>653</v>
      </c>
      <c r="B31" s="898"/>
      <c r="C31" s="899"/>
      <c r="D31" s="899"/>
      <c r="E31" s="463"/>
    </row>
    <row r="32" spans="1:8" s="468" customFormat="1" ht="14.65" customHeight="1" thickBot="1" x14ac:dyDescent="0.35">
      <c r="A32" s="396" t="s">
        <v>625</v>
      </c>
      <c r="B32" s="469"/>
      <c r="C32" s="470">
        <f>COUNTIF(C34:C183,"&lt;&gt;0")</f>
        <v>8</v>
      </c>
      <c r="D32" s="471"/>
      <c r="E32" s="463"/>
    </row>
    <row r="33" spans="1:20" s="468" customFormat="1" ht="69" customHeight="1" thickBot="1" x14ac:dyDescent="0.35">
      <c r="A33" s="469" t="s">
        <v>654</v>
      </c>
      <c r="B33" s="472"/>
      <c r="C33" s="401" t="s">
        <v>655</v>
      </c>
      <c r="D33" s="401" t="s">
        <v>656</v>
      </c>
      <c r="E33" s="401" t="s">
        <v>657</v>
      </c>
      <c r="F33" s="401" t="s">
        <v>658</v>
      </c>
      <c r="G33" s="401" t="s">
        <v>659</v>
      </c>
      <c r="H33" s="401" t="s">
        <v>660</v>
      </c>
      <c r="I33" s="473" t="s">
        <v>632</v>
      </c>
      <c r="J33" s="396" t="s">
        <v>661</v>
      </c>
      <c r="K33" s="396" t="s">
        <v>634</v>
      </c>
      <c r="L33" s="396" t="s">
        <v>662</v>
      </c>
      <c r="N33" s="889" t="s">
        <v>663</v>
      </c>
      <c r="O33" s="890"/>
      <c r="P33" s="890"/>
      <c r="Q33" s="890"/>
      <c r="R33" s="890"/>
      <c r="S33" s="890"/>
      <c r="T33" s="891"/>
    </row>
    <row r="34" spans="1:20" s="480" customFormat="1" ht="14.65" customHeight="1" x14ac:dyDescent="0.25">
      <c r="A34" s="474" t="s">
        <v>291</v>
      </c>
      <c r="B34" s="474"/>
      <c r="C34" s="475">
        <f t="shared" ref="C34:C65" si="0">SUM(D34:E34)</f>
        <v>122464101.41012399</v>
      </c>
      <c r="D34" s="476">
        <f t="array" ref="D34">SUM(IF('6. Class A Consumption Data'!F32:G32="B",'6. Class A Consumption Data'!F30:G30))</f>
        <v>116231791.98380598</v>
      </c>
      <c r="E34" s="476">
        <f t="array" ref="E34">SUM(IF('6. Class A Consumption Data'!H32:I32="B",'6. Class A Consumption Data'!H30:I30))</f>
        <v>6232309.426318001</v>
      </c>
      <c r="F34" s="477">
        <f t="array" ref="F34">SUM(IF('6. Class A Consumption Data'!J32:K32="B",'6. Class A Consumption Data'!J30:K30))</f>
        <v>0</v>
      </c>
      <c r="G34" s="477">
        <f t="array" ref="G34">SUM(IF('6. Class A Consumption Data'!L32:M32="B",'6. Class A Consumption Data'!L30:M30))</f>
        <v>0</v>
      </c>
      <c r="H34" s="477">
        <f t="array" ref="H34">SUM(IF('6. Class A Consumption Data'!N32:O32="B",'6. Class A Consumption Data'!N30:O30))</f>
        <v>0</v>
      </c>
      <c r="I34" s="478">
        <f t="shared" ref="I34:I97" si="1">IFERROR(+C34/($C$184),0)</f>
        <v>0.13699509490062975</v>
      </c>
      <c r="J34" s="479">
        <f t="shared" ref="J34:J97" si="2">+I34*$C$28</f>
        <v>-8905.7310011540703</v>
      </c>
      <c r="K34" s="479">
        <f t="shared" ref="K34:K97" si="3">+J34/12</f>
        <v>-742.14425009617253</v>
      </c>
      <c r="L34" s="479">
        <v>0</v>
      </c>
    </row>
    <row r="35" spans="1:20" s="480" customFormat="1" ht="14.65" customHeight="1" x14ac:dyDescent="0.25">
      <c r="A35" s="474" t="s">
        <v>294</v>
      </c>
      <c r="B35" s="474"/>
      <c r="C35" s="475">
        <f t="shared" si="0"/>
        <v>83358402.25796999</v>
      </c>
      <c r="D35" s="476">
        <f t="array" ref="D35">SUM(IF('6. Class A Consumption Data'!F35:G35="B",'6. Class A Consumption Data'!F33:G33))</f>
        <v>0</v>
      </c>
      <c r="E35" s="476">
        <f t="array" ref="E35">SUM(IF('6. Class A Consumption Data'!H35:I35="B",'6. Class A Consumption Data'!H33:I33))</f>
        <v>83358402.25796999</v>
      </c>
      <c r="F35" s="476">
        <f t="array" ref="F35">SUM(IF('6. Class A Consumption Data'!J35:K35="B",'6. Class A Consumption Data'!J33:K33))</f>
        <v>0</v>
      </c>
      <c r="G35" s="476">
        <f t="array" ref="G35">SUM(IF('6. Class A Consumption Data'!L35:M35="B",'6. Class A Consumption Data'!L33:M33))</f>
        <v>0</v>
      </c>
      <c r="H35" s="476">
        <f t="array" ref="H35">SUM(IF('6. Class A Consumption Data'!N35:O35="B",'6. Class A Consumption Data'!N33:O33))</f>
        <v>0</v>
      </c>
      <c r="I35" s="478">
        <f t="shared" si="1"/>
        <v>9.3249304054023888E-2</v>
      </c>
      <c r="J35" s="479">
        <f t="shared" si="2"/>
        <v>-6061.9193596116484</v>
      </c>
      <c r="K35" s="479">
        <f t="shared" si="3"/>
        <v>-505.15994663430405</v>
      </c>
      <c r="L35" s="479">
        <v>0</v>
      </c>
    </row>
    <row r="36" spans="1:20" s="480" customFormat="1" ht="14.65" customHeight="1" x14ac:dyDescent="0.25">
      <c r="A36" s="474" t="s">
        <v>295</v>
      </c>
      <c r="B36" s="474"/>
      <c r="C36" s="475">
        <f t="shared" si="0"/>
        <v>289236761.65000194</v>
      </c>
      <c r="D36" s="476">
        <f t="array" ref="D36">SUM(IF('6. Class A Consumption Data'!F38:G38="B",'6. Class A Consumption Data'!F36:G36))</f>
        <v>164064788.05278698</v>
      </c>
      <c r="E36" s="476">
        <f t="array" ref="E36">SUM(IF('6. Class A Consumption Data'!H38:I38="B",'6. Class A Consumption Data'!H36:I36))</f>
        <v>125171973.59721498</v>
      </c>
      <c r="F36" s="476">
        <f t="array" ref="F36">SUM(IF('6. Class A Consumption Data'!J38:K38="B",'6. Class A Consumption Data'!J36:K36))</f>
        <v>0</v>
      </c>
      <c r="G36" s="476">
        <f t="array" ref="G36">SUM(IF('6. Class A Consumption Data'!L38:M38="B",'6. Class A Consumption Data'!L36:M36))</f>
        <v>0</v>
      </c>
      <c r="H36" s="476">
        <f t="array" ref="H36">SUM(IF('6. Class A Consumption Data'!N38:O38="B",'6. Class A Consumption Data'!N36:O36))</f>
        <v>0</v>
      </c>
      <c r="I36" s="478">
        <f t="shared" si="1"/>
        <v>0.32355618630062605</v>
      </c>
      <c r="J36" s="479">
        <f t="shared" si="2"/>
        <v>-21033.631613181366</v>
      </c>
      <c r="K36" s="479">
        <f t="shared" si="3"/>
        <v>-1752.8026344317805</v>
      </c>
      <c r="L36" s="479">
        <v>0</v>
      </c>
    </row>
    <row r="37" spans="1:20" s="480" customFormat="1" ht="14.65" customHeight="1" x14ac:dyDescent="0.25">
      <c r="A37" s="474" t="s">
        <v>296</v>
      </c>
      <c r="B37" s="474"/>
      <c r="C37" s="475">
        <f t="shared" si="0"/>
        <v>168827464.80875301</v>
      </c>
      <c r="D37" s="476">
        <f t="array" ref="D37">SUM(IF('6. Class A Consumption Data'!F41:G41="B",'6. Class A Consumption Data'!F39:G39))</f>
        <v>92027031.695557013</v>
      </c>
      <c r="E37" s="476">
        <f t="array" ref="E37">SUM(IF('6. Class A Consumption Data'!H41:I41="B",'6. Class A Consumption Data'!H39:I39))</f>
        <v>76800433.113196</v>
      </c>
      <c r="F37" s="476">
        <f t="array" ref="F37">SUM(IF('6. Class A Consumption Data'!J41:K41="B",'6. Class A Consumption Data'!J39:K39))</f>
        <v>0</v>
      </c>
      <c r="G37" s="476">
        <f t="array" ref="G37">SUM(IF('6. Class A Consumption Data'!L41:M41="B",'6. Class A Consumption Data'!L39:M39))</f>
        <v>0</v>
      </c>
      <c r="H37" s="476">
        <f t="array" ref="H37">SUM(IF('6. Class A Consumption Data'!N41:O41="B",'6. Class A Consumption Data'!N39:O39))</f>
        <v>0</v>
      </c>
      <c r="I37" s="478">
        <f t="shared" si="1"/>
        <v>0.18885970906569549</v>
      </c>
      <c r="J37" s="479">
        <f t="shared" si="2"/>
        <v>-12277.328375262661</v>
      </c>
      <c r="K37" s="479">
        <f t="shared" si="3"/>
        <v>-1023.1106979385551</v>
      </c>
      <c r="L37" s="479">
        <v>0</v>
      </c>
    </row>
    <row r="38" spans="1:20" s="480" customFormat="1" ht="14.65" customHeight="1" x14ac:dyDescent="0.25">
      <c r="A38" s="474" t="s">
        <v>297</v>
      </c>
      <c r="B38" s="474"/>
      <c r="C38" s="475">
        <f t="shared" si="0"/>
        <v>115010565.28269899</v>
      </c>
      <c r="D38" s="476">
        <f t="array" ref="D38">SUM(IF('6. Class A Consumption Data'!F44:G44="B",'6. Class A Consumption Data'!F42:G42))</f>
        <v>33266212.061177999</v>
      </c>
      <c r="E38" s="476">
        <f t="array" ref="E38">SUM(IF('6. Class A Consumption Data'!H44:I44="B",'6. Class A Consumption Data'!H42:I42))</f>
        <v>81744353.22152099</v>
      </c>
      <c r="F38" s="476">
        <f t="array" ref="F38">SUM(IF('6. Class A Consumption Data'!J44:K44="B",'6. Class A Consumption Data'!J42:K42))</f>
        <v>0</v>
      </c>
      <c r="G38" s="476">
        <f t="array" ref="G38">SUM(IF('6. Class A Consumption Data'!L44:M44="B",'6. Class A Consumption Data'!L42:M42))</f>
        <v>0</v>
      </c>
      <c r="H38" s="476">
        <f t="array" ref="H38">SUM(IF('6. Class A Consumption Data'!N44:O44="B",'6. Class A Consumption Data'!N42:O42))</f>
        <v>0</v>
      </c>
      <c r="I38" s="478">
        <f t="shared" si="1"/>
        <v>0.1286571584983344</v>
      </c>
      <c r="J38" s="479">
        <f t="shared" si="2"/>
        <v>-8363.7012390123346</v>
      </c>
      <c r="K38" s="479">
        <f t="shared" si="3"/>
        <v>-696.97510325102792</v>
      </c>
      <c r="L38" s="479">
        <v>0</v>
      </c>
    </row>
    <row r="39" spans="1:20" s="480" customFormat="1" ht="14.65" customHeight="1" x14ac:dyDescent="0.25">
      <c r="A39" s="474" t="s">
        <v>298</v>
      </c>
      <c r="B39" s="474"/>
      <c r="C39" s="475">
        <f t="shared" si="0"/>
        <v>114689175.360975</v>
      </c>
      <c r="D39" s="476">
        <f t="array" ref="D39">SUM(IF('6. Class A Consumption Data'!F47:G47="B",'6. Class A Consumption Data'!F45:G45))</f>
        <v>74378066.528496996</v>
      </c>
      <c r="E39" s="476">
        <f t="array" ref="E39">SUM(IF('6. Class A Consumption Data'!H47:I47="B",'6. Class A Consumption Data'!H45:I45))</f>
        <v>40311108.832478002</v>
      </c>
      <c r="F39" s="476">
        <f t="array" ref="F39">SUM(IF('6. Class A Consumption Data'!J47:K47="B",'6. Class A Consumption Data'!J45:K45))</f>
        <v>0</v>
      </c>
      <c r="G39" s="476">
        <f t="array" ref="G39">SUM(IF('6. Class A Consumption Data'!L47:M47="B",'6. Class A Consumption Data'!L45:M45))</f>
        <v>0</v>
      </c>
      <c r="H39" s="476">
        <f t="array" ref="H39">SUM(IF('6. Class A Consumption Data'!N47:O47="B",'6. Class A Consumption Data'!N45:O45))</f>
        <v>0</v>
      </c>
      <c r="I39" s="478">
        <f t="shared" si="1"/>
        <v>0.12829763401467176</v>
      </c>
      <c r="J39" s="479">
        <f t="shared" si="2"/>
        <v>-8340.3293924352674</v>
      </c>
      <c r="K39" s="479">
        <f t="shared" si="3"/>
        <v>-695.02744936960562</v>
      </c>
      <c r="L39" s="479">
        <v>0</v>
      </c>
    </row>
    <row r="40" spans="1:20" s="480" customFormat="1" ht="14.65" customHeight="1" x14ac:dyDescent="0.25">
      <c r="A40" s="474" t="s">
        <v>299</v>
      </c>
      <c r="B40" s="474"/>
      <c r="C40" s="475">
        <f t="shared" si="0"/>
        <v>197897.18464200001</v>
      </c>
      <c r="D40" s="476">
        <f t="array" ref="D40">SUM(IF('6. Class A Consumption Data'!F50:G50="B",'6. Class A Consumption Data'!F48:G48))</f>
        <v>0</v>
      </c>
      <c r="E40" s="476">
        <f t="array" ref="E40">SUM(IF('6. Class A Consumption Data'!H50:I50="B",'6. Class A Consumption Data'!H48:I48))</f>
        <v>197897.18464200001</v>
      </c>
      <c r="F40" s="476">
        <f t="array" ref="F40">SUM(IF('6. Class A Consumption Data'!J50:K50="B",'6. Class A Consumption Data'!J48:K48))</f>
        <v>0</v>
      </c>
      <c r="G40" s="476">
        <f t="array" ref="G40">SUM(IF('6. Class A Consumption Data'!L50:M50="B",'6. Class A Consumption Data'!L48:M48))</f>
        <v>0</v>
      </c>
      <c r="H40" s="476">
        <f t="array" ref="H40">SUM(IF('6. Class A Consumption Data'!N50:O50="B",'6. Class A Consumption Data'!N48:O48))</f>
        <v>0</v>
      </c>
      <c r="I40" s="478">
        <f t="shared" si="1"/>
        <v>2.213787001939901E-4</v>
      </c>
      <c r="J40" s="479">
        <f t="shared" si="2"/>
        <v>-14.391312000936081</v>
      </c>
      <c r="K40" s="479">
        <f t="shared" si="3"/>
        <v>-1.1992760000780067</v>
      </c>
      <c r="L40" s="479">
        <v>0</v>
      </c>
    </row>
    <row r="41" spans="1:20" s="480" customFormat="1" ht="14.65" customHeight="1" x14ac:dyDescent="0.25">
      <c r="A41" s="474" t="s">
        <v>300</v>
      </c>
      <c r="B41" s="474"/>
      <c r="C41" s="475">
        <f t="shared" si="0"/>
        <v>146188.45602700001</v>
      </c>
      <c r="D41" s="476">
        <f t="array" ref="D41">SUM(IF('6. Class A Consumption Data'!F53:G53="B",'6. Class A Consumption Data'!F51:G51))</f>
        <v>146188.45602700001</v>
      </c>
      <c r="E41" s="476">
        <f t="array" ref="E41">SUM(IF('6. Class A Consumption Data'!H53:I53="B",'6. Class A Consumption Data'!H51:I51))</f>
        <v>0</v>
      </c>
      <c r="F41" s="476">
        <f t="array" ref="F41">SUM(IF('6. Class A Consumption Data'!J53:K53="B",'6. Class A Consumption Data'!J51:K51))</f>
        <v>0</v>
      </c>
      <c r="G41" s="476">
        <f t="array" ref="G41">SUM(IF('6. Class A Consumption Data'!L53:M53="B",'6. Class A Consumption Data'!L51:M51))</f>
        <v>0</v>
      </c>
      <c r="H41" s="476">
        <f t="array" ref="H41">SUM(IF('6. Class A Consumption Data'!N53:O53="B",'6. Class A Consumption Data'!N51:O51))</f>
        <v>0</v>
      </c>
      <c r="I41" s="478">
        <f t="shared" si="1"/>
        <v>1.6353446582460926E-4</v>
      </c>
      <c r="J41" s="479">
        <f t="shared" si="2"/>
        <v>-10.630993490006324</v>
      </c>
      <c r="K41" s="479">
        <f t="shared" si="3"/>
        <v>-0.88591612416719367</v>
      </c>
      <c r="L41" s="479">
        <v>0</v>
      </c>
    </row>
    <row r="42" spans="1:20" s="480" customFormat="1" ht="14.65" hidden="1" customHeight="1" x14ac:dyDescent="0.25">
      <c r="A42" s="474" t="s">
        <v>301</v>
      </c>
      <c r="B42" s="474"/>
      <c r="C42" s="475">
        <f t="shared" si="0"/>
        <v>0</v>
      </c>
      <c r="D42" s="476">
        <v>0</v>
      </c>
      <c r="E42" s="476">
        <v>0</v>
      </c>
      <c r="F42" s="476">
        <f t="array" ref="F42">SUM(IF('6. Class A Consumption Data'!J56:K56="B",'6. Class A Consumption Data'!J54:K54))</f>
        <v>0</v>
      </c>
      <c r="G42" s="476">
        <f t="array" ref="G42">SUM(IF('6. Class A Consumption Data'!L56:M56="B",'6. Class A Consumption Data'!L54:M54))</f>
        <v>0</v>
      </c>
      <c r="H42" s="476">
        <f t="array" ref="H42">SUM(IF('6. Class A Consumption Data'!N56:O56="B",'6. Class A Consumption Data'!N54:O54))</f>
        <v>0</v>
      </c>
      <c r="I42" s="478">
        <f t="shared" si="1"/>
        <v>0</v>
      </c>
      <c r="J42" s="479">
        <f t="shared" si="2"/>
        <v>0</v>
      </c>
      <c r="K42" s="479">
        <f t="shared" si="3"/>
        <v>0</v>
      </c>
      <c r="L42" s="479">
        <v>0</v>
      </c>
    </row>
    <row r="43" spans="1:20" s="480" customFormat="1" ht="14.65" hidden="1" customHeight="1" x14ac:dyDescent="0.25">
      <c r="A43" s="474" t="s">
        <v>302</v>
      </c>
      <c r="B43" s="474"/>
      <c r="C43" s="475">
        <f t="shared" si="0"/>
        <v>0</v>
      </c>
      <c r="D43" s="476">
        <v>0</v>
      </c>
      <c r="E43" s="476">
        <v>0</v>
      </c>
      <c r="F43" s="476">
        <f t="array" ref="F43">SUM(IF('6. Class A Consumption Data'!J59:K59="B",'6. Class A Consumption Data'!J57:K57))</f>
        <v>0</v>
      </c>
      <c r="G43" s="476">
        <f t="array" ref="G43">SUM(IF('6. Class A Consumption Data'!L59:M59="B",'6. Class A Consumption Data'!L57:M57))</f>
        <v>0</v>
      </c>
      <c r="H43" s="476">
        <f t="array" ref="H43">SUM(IF('6. Class A Consumption Data'!N59:O59="B",'6. Class A Consumption Data'!N57:O57))</f>
        <v>0</v>
      </c>
      <c r="I43" s="478">
        <f t="shared" si="1"/>
        <v>0</v>
      </c>
      <c r="J43" s="479">
        <f t="shared" si="2"/>
        <v>0</v>
      </c>
      <c r="K43" s="479">
        <f t="shared" si="3"/>
        <v>0</v>
      </c>
      <c r="L43" s="479">
        <v>0</v>
      </c>
    </row>
    <row r="44" spans="1:20" s="480" customFormat="1" ht="14.25" hidden="1" customHeight="1" x14ac:dyDescent="0.25">
      <c r="A44" s="474" t="s">
        <v>303</v>
      </c>
      <c r="B44" s="474"/>
      <c r="C44" s="475">
        <f t="shared" si="0"/>
        <v>0</v>
      </c>
      <c r="D44" s="476">
        <v>0</v>
      </c>
      <c r="E44" s="476">
        <v>0</v>
      </c>
      <c r="F44" s="476">
        <f t="array" ref="F44">SUM(IF('6. Class A Consumption Data'!J62:K62="B",'6. Class A Consumption Data'!J60:K60))</f>
        <v>0</v>
      </c>
      <c r="G44" s="476">
        <f t="array" ref="G44">SUM(IF('6. Class A Consumption Data'!L62:M62="B",'6. Class A Consumption Data'!L60:M60))</f>
        <v>0</v>
      </c>
      <c r="H44" s="476">
        <f t="array" ref="H44">SUM(IF('6. Class A Consumption Data'!N62:O62="B",'6. Class A Consumption Data'!N60:O60))</f>
        <v>0</v>
      </c>
      <c r="I44" s="478">
        <f t="shared" si="1"/>
        <v>0</v>
      </c>
      <c r="J44" s="479">
        <f t="shared" si="2"/>
        <v>0</v>
      </c>
      <c r="K44" s="479">
        <f t="shared" si="3"/>
        <v>0</v>
      </c>
      <c r="L44" s="479">
        <v>0</v>
      </c>
    </row>
    <row r="45" spans="1:20" s="480" customFormat="1" ht="14.65" hidden="1" customHeight="1" x14ac:dyDescent="0.25">
      <c r="A45" s="474" t="s">
        <v>304</v>
      </c>
      <c r="B45" s="474"/>
      <c r="C45" s="475">
        <f t="shared" si="0"/>
        <v>0</v>
      </c>
      <c r="D45" s="476">
        <v>0</v>
      </c>
      <c r="E45" s="476">
        <v>0</v>
      </c>
      <c r="F45" s="476">
        <f t="array" ref="F45">SUM(IF('6. Class A Consumption Data'!J65:K65="B",'6. Class A Consumption Data'!J63:K63))</f>
        <v>0</v>
      </c>
      <c r="G45" s="476">
        <f t="array" ref="G45">SUM(IF('6. Class A Consumption Data'!L65:M65="B",'6. Class A Consumption Data'!L63:M63))</f>
        <v>0</v>
      </c>
      <c r="H45" s="476">
        <f t="array" ref="H45">SUM(IF('6. Class A Consumption Data'!N65:O65="B",'6. Class A Consumption Data'!N63:O63))</f>
        <v>0</v>
      </c>
      <c r="I45" s="478">
        <f t="shared" si="1"/>
        <v>0</v>
      </c>
      <c r="J45" s="479">
        <f t="shared" si="2"/>
        <v>0</v>
      </c>
      <c r="K45" s="479">
        <f t="shared" si="3"/>
        <v>0</v>
      </c>
      <c r="L45" s="479">
        <v>0</v>
      </c>
    </row>
    <row r="46" spans="1:20" s="480" customFormat="1" ht="12.5" hidden="1" x14ac:dyDescent="0.25">
      <c r="A46" s="474" t="s">
        <v>305</v>
      </c>
      <c r="B46" s="474"/>
      <c r="C46" s="475">
        <f t="shared" si="0"/>
        <v>0</v>
      </c>
      <c r="D46" s="476">
        <v>0</v>
      </c>
      <c r="E46" s="476">
        <v>0</v>
      </c>
      <c r="F46" s="476">
        <f t="array" ref="F46">SUM(IF('6. Class A Consumption Data'!J68:K68="B",'6. Class A Consumption Data'!J66:K66))</f>
        <v>0</v>
      </c>
      <c r="G46" s="476">
        <f t="array" ref="G46">SUM(IF('6. Class A Consumption Data'!L68:M68="B",'6. Class A Consumption Data'!L66:M66))</f>
        <v>0</v>
      </c>
      <c r="H46" s="476">
        <f t="array" ref="H46">SUM(IF('6. Class A Consumption Data'!N68:O68="B",'6. Class A Consumption Data'!N66:O66))</f>
        <v>0</v>
      </c>
      <c r="I46" s="478">
        <f t="shared" si="1"/>
        <v>0</v>
      </c>
      <c r="J46" s="479">
        <f t="shared" si="2"/>
        <v>0</v>
      </c>
      <c r="K46" s="479">
        <f t="shared" si="3"/>
        <v>0</v>
      </c>
      <c r="L46" s="479">
        <v>0</v>
      </c>
    </row>
    <row r="47" spans="1:20" s="480" customFormat="1" ht="12.5" hidden="1" x14ac:dyDescent="0.25">
      <c r="A47" s="474" t="s">
        <v>306</v>
      </c>
      <c r="B47" s="474"/>
      <c r="C47" s="475">
        <f t="shared" si="0"/>
        <v>0</v>
      </c>
      <c r="D47" s="476">
        <v>0</v>
      </c>
      <c r="E47" s="476">
        <v>0</v>
      </c>
      <c r="F47" s="476">
        <f t="array" ref="F47">SUM(IF('6. Class A Consumption Data'!J71:K71="B",'6. Class A Consumption Data'!J69:K69))</f>
        <v>0</v>
      </c>
      <c r="G47" s="476">
        <f t="array" ref="G47">SUM(IF('6. Class A Consumption Data'!L71:M71="B",'6. Class A Consumption Data'!L69:M69))</f>
        <v>0</v>
      </c>
      <c r="H47" s="476">
        <f t="array" ref="H47">SUM(IF('6. Class A Consumption Data'!N71:O71="B",'6. Class A Consumption Data'!N69:O69))</f>
        <v>0</v>
      </c>
      <c r="I47" s="478">
        <f t="shared" si="1"/>
        <v>0</v>
      </c>
      <c r="J47" s="479">
        <f t="shared" si="2"/>
        <v>0</v>
      </c>
      <c r="K47" s="479">
        <f t="shared" si="3"/>
        <v>0</v>
      </c>
      <c r="L47" s="479">
        <v>0</v>
      </c>
    </row>
    <row r="48" spans="1:20" s="464" customFormat="1" ht="12.5" hidden="1" x14ac:dyDescent="0.25">
      <c r="A48" s="474" t="s">
        <v>307</v>
      </c>
      <c r="B48" s="474"/>
      <c r="C48" s="475">
        <f t="shared" si="0"/>
        <v>0</v>
      </c>
      <c r="D48" s="476">
        <v>0</v>
      </c>
      <c r="E48" s="476">
        <v>0</v>
      </c>
      <c r="F48" s="476">
        <f t="array" ref="F48">SUM(IF('6. Class A Consumption Data'!J74:K74="B",'6. Class A Consumption Data'!J72:K72))</f>
        <v>0</v>
      </c>
      <c r="G48" s="476">
        <f t="array" ref="G48">SUM(IF('6. Class A Consumption Data'!L74:M74="B",'6. Class A Consumption Data'!L72:M72))</f>
        <v>0</v>
      </c>
      <c r="H48" s="476">
        <f t="array" ref="H48">SUM(IF('6. Class A Consumption Data'!N74:O74="B",'6. Class A Consumption Data'!N72:O72))</f>
        <v>0</v>
      </c>
      <c r="I48" s="478">
        <f t="shared" si="1"/>
        <v>0</v>
      </c>
      <c r="J48" s="479">
        <f t="shared" si="2"/>
        <v>0</v>
      </c>
      <c r="K48" s="479">
        <f t="shared" si="3"/>
        <v>0</v>
      </c>
      <c r="L48" s="479">
        <v>0</v>
      </c>
    </row>
    <row r="49" spans="1:12" s="468" customFormat="1" ht="12.5" hidden="1" x14ac:dyDescent="0.25">
      <c r="A49" s="474" t="s">
        <v>308</v>
      </c>
      <c r="B49" s="474"/>
      <c r="C49" s="475">
        <f t="shared" si="0"/>
        <v>0</v>
      </c>
      <c r="D49" s="476">
        <v>0</v>
      </c>
      <c r="E49" s="476">
        <v>0</v>
      </c>
      <c r="F49" s="476">
        <f t="array" ref="F49">SUM(IF('6. Class A Consumption Data'!J77:K77="B",'6. Class A Consumption Data'!J75:K75))</f>
        <v>0</v>
      </c>
      <c r="G49" s="476">
        <f t="array" ref="G49">SUM(IF('6. Class A Consumption Data'!L77:M77="B",'6. Class A Consumption Data'!L75:M75))</f>
        <v>0</v>
      </c>
      <c r="H49" s="476">
        <f t="array" ref="H49">SUM(IF('6. Class A Consumption Data'!N77:O77="B",'6. Class A Consumption Data'!N75:O75))</f>
        <v>0</v>
      </c>
      <c r="I49" s="478">
        <f t="shared" si="1"/>
        <v>0</v>
      </c>
      <c r="J49" s="479">
        <f t="shared" si="2"/>
        <v>0</v>
      </c>
      <c r="K49" s="479">
        <f t="shared" si="3"/>
        <v>0</v>
      </c>
      <c r="L49" s="479">
        <v>0</v>
      </c>
    </row>
    <row r="50" spans="1:12" s="468" customFormat="1" ht="12.5" hidden="1" x14ac:dyDescent="0.25">
      <c r="A50" s="474" t="s">
        <v>309</v>
      </c>
      <c r="B50" s="474"/>
      <c r="C50" s="475">
        <f t="shared" si="0"/>
        <v>0</v>
      </c>
      <c r="D50" s="476">
        <v>0</v>
      </c>
      <c r="E50" s="476">
        <v>0</v>
      </c>
      <c r="F50" s="476">
        <f t="array" ref="F50">SUM(IF('6. Class A Consumption Data'!J80:K80="B",'6. Class A Consumption Data'!J78:K78))</f>
        <v>0</v>
      </c>
      <c r="G50" s="476">
        <f t="array" ref="G50">SUM(IF('6. Class A Consumption Data'!L80:M80="B",'6. Class A Consumption Data'!L78:M78))</f>
        <v>0</v>
      </c>
      <c r="H50" s="476">
        <f t="array" ref="H50">SUM(IF('6. Class A Consumption Data'!N80:O80="B",'6. Class A Consumption Data'!N78:O78))</f>
        <v>0</v>
      </c>
      <c r="I50" s="478">
        <f t="shared" si="1"/>
        <v>0</v>
      </c>
      <c r="J50" s="479">
        <f t="shared" si="2"/>
        <v>0</v>
      </c>
      <c r="K50" s="479">
        <f t="shared" si="3"/>
        <v>0</v>
      </c>
      <c r="L50" s="479">
        <v>0</v>
      </c>
    </row>
    <row r="51" spans="1:12" s="468" customFormat="1" ht="12.5" hidden="1" x14ac:dyDescent="0.25">
      <c r="A51" s="474" t="s">
        <v>310</v>
      </c>
      <c r="B51" s="474"/>
      <c r="C51" s="475">
        <f t="shared" si="0"/>
        <v>0</v>
      </c>
      <c r="D51" s="476">
        <v>0</v>
      </c>
      <c r="E51" s="476">
        <v>0</v>
      </c>
      <c r="F51" s="476">
        <f t="array" ref="F51">SUM(IF('6. Class A Consumption Data'!J83:K83="B",'6. Class A Consumption Data'!J81:K81))</f>
        <v>0</v>
      </c>
      <c r="G51" s="476">
        <f t="array" ref="G51">SUM(IF('6. Class A Consumption Data'!L83:M83="B",'6. Class A Consumption Data'!L81:M81))</f>
        <v>0</v>
      </c>
      <c r="H51" s="476">
        <f t="array" ref="H51">SUM(IF('6. Class A Consumption Data'!N83:O83="B",'6. Class A Consumption Data'!N81:O81))</f>
        <v>0</v>
      </c>
      <c r="I51" s="478">
        <f t="shared" si="1"/>
        <v>0</v>
      </c>
      <c r="J51" s="479">
        <f t="shared" si="2"/>
        <v>0</v>
      </c>
      <c r="K51" s="479">
        <f t="shared" si="3"/>
        <v>0</v>
      </c>
      <c r="L51" s="479">
        <v>0</v>
      </c>
    </row>
    <row r="52" spans="1:12" s="468" customFormat="1" ht="12.5" hidden="1" x14ac:dyDescent="0.25">
      <c r="A52" s="474" t="s">
        <v>311</v>
      </c>
      <c r="B52" s="474"/>
      <c r="C52" s="475">
        <f t="shared" si="0"/>
        <v>0</v>
      </c>
      <c r="D52" s="476">
        <v>0</v>
      </c>
      <c r="E52" s="476">
        <v>0</v>
      </c>
      <c r="F52" s="476">
        <f t="array" ref="F52">SUM(IF('6. Class A Consumption Data'!J86:K86="B",'6. Class A Consumption Data'!J84:K84))</f>
        <v>0</v>
      </c>
      <c r="G52" s="476">
        <f t="array" ref="G52">SUM(IF('6. Class A Consumption Data'!L86:M86="B",'6. Class A Consumption Data'!L84:M84))</f>
        <v>0</v>
      </c>
      <c r="H52" s="476">
        <f t="array" ref="H52">SUM(IF('6. Class A Consumption Data'!N86:O86="B",'6. Class A Consumption Data'!N84:O84))</f>
        <v>0</v>
      </c>
      <c r="I52" s="478">
        <f t="shared" si="1"/>
        <v>0</v>
      </c>
      <c r="J52" s="479">
        <f t="shared" si="2"/>
        <v>0</v>
      </c>
      <c r="K52" s="479">
        <f t="shared" si="3"/>
        <v>0</v>
      </c>
      <c r="L52" s="479">
        <v>0</v>
      </c>
    </row>
    <row r="53" spans="1:12" s="468" customFormat="1" ht="12.5" hidden="1" x14ac:dyDescent="0.25">
      <c r="A53" s="474" t="s">
        <v>312</v>
      </c>
      <c r="B53" s="474"/>
      <c r="C53" s="475">
        <f t="shared" si="0"/>
        <v>0</v>
      </c>
      <c r="D53" s="476">
        <v>0</v>
      </c>
      <c r="E53" s="476">
        <v>0</v>
      </c>
      <c r="F53" s="476">
        <f t="array" ref="F53">SUM(IF('6. Class A Consumption Data'!J89:K89="B",'6. Class A Consumption Data'!J87:K87))</f>
        <v>0</v>
      </c>
      <c r="G53" s="476">
        <f t="array" ref="G53">SUM(IF('6. Class A Consumption Data'!L89:M89="B",'6. Class A Consumption Data'!L87:M87))</f>
        <v>0</v>
      </c>
      <c r="H53" s="476">
        <f t="array" ref="H53">SUM(IF('6. Class A Consumption Data'!N89:O89="B",'6. Class A Consumption Data'!N87:O87))</f>
        <v>0</v>
      </c>
      <c r="I53" s="478">
        <f t="shared" si="1"/>
        <v>0</v>
      </c>
      <c r="J53" s="479">
        <f t="shared" si="2"/>
        <v>0</v>
      </c>
      <c r="K53" s="479">
        <f t="shared" si="3"/>
        <v>0</v>
      </c>
      <c r="L53" s="479">
        <v>0</v>
      </c>
    </row>
    <row r="54" spans="1:12" s="468" customFormat="1" ht="12.5" hidden="1" x14ac:dyDescent="0.25">
      <c r="A54" s="474" t="s">
        <v>313</v>
      </c>
      <c r="B54" s="474"/>
      <c r="C54" s="475">
        <f t="shared" si="0"/>
        <v>0</v>
      </c>
      <c r="D54" s="476">
        <v>0</v>
      </c>
      <c r="E54" s="476">
        <v>0</v>
      </c>
      <c r="F54" s="476">
        <f t="array" ref="F54">SUM(IF('6. Class A Consumption Data'!J92:K92="B",'6. Class A Consumption Data'!J90:K90))</f>
        <v>0</v>
      </c>
      <c r="G54" s="476">
        <f t="array" ref="G54">SUM(IF('6. Class A Consumption Data'!L92:M92="B",'6. Class A Consumption Data'!L90:M90))</f>
        <v>0</v>
      </c>
      <c r="H54" s="476">
        <f t="array" ref="H54">SUM(IF('6. Class A Consumption Data'!N92:O92="B",'6. Class A Consumption Data'!N90:O90))</f>
        <v>0</v>
      </c>
      <c r="I54" s="478">
        <f t="shared" si="1"/>
        <v>0</v>
      </c>
      <c r="J54" s="479">
        <f t="shared" si="2"/>
        <v>0</v>
      </c>
      <c r="K54" s="479">
        <f t="shared" si="3"/>
        <v>0</v>
      </c>
      <c r="L54" s="479">
        <v>0</v>
      </c>
    </row>
    <row r="55" spans="1:12" s="468" customFormat="1" ht="12.5" hidden="1" x14ac:dyDescent="0.25">
      <c r="A55" s="474" t="s">
        <v>314</v>
      </c>
      <c r="B55" s="474"/>
      <c r="C55" s="475">
        <f t="shared" si="0"/>
        <v>0</v>
      </c>
      <c r="D55" s="476">
        <v>0</v>
      </c>
      <c r="E55" s="476">
        <v>0</v>
      </c>
      <c r="F55" s="476">
        <f t="array" ref="F55">SUM(IF('6. Class A Consumption Data'!J95:K95="B",'6. Class A Consumption Data'!J93:K93))</f>
        <v>0</v>
      </c>
      <c r="G55" s="476">
        <f t="array" ref="G55">SUM(IF('6. Class A Consumption Data'!L95:M95="B",'6. Class A Consumption Data'!L93:M93))</f>
        <v>0</v>
      </c>
      <c r="H55" s="476">
        <f t="array" ref="H55">SUM(IF('6. Class A Consumption Data'!N95:O95="B",'6. Class A Consumption Data'!N93:O93))</f>
        <v>0</v>
      </c>
      <c r="I55" s="478">
        <f t="shared" si="1"/>
        <v>0</v>
      </c>
      <c r="J55" s="479">
        <f t="shared" si="2"/>
        <v>0</v>
      </c>
      <c r="K55" s="479">
        <f t="shared" si="3"/>
        <v>0</v>
      </c>
      <c r="L55" s="479">
        <v>0</v>
      </c>
    </row>
    <row r="56" spans="1:12" s="468" customFormat="1" ht="12.5" hidden="1" x14ac:dyDescent="0.25">
      <c r="A56" s="474" t="s">
        <v>315</v>
      </c>
      <c r="B56" s="474"/>
      <c r="C56" s="475">
        <f t="shared" si="0"/>
        <v>0</v>
      </c>
      <c r="D56" s="476">
        <v>0</v>
      </c>
      <c r="E56" s="476">
        <v>0</v>
      </c>
      <c r="F56" s="476">
        <f t="array" ref="F56">SUM(IF('6. Class A Consumption Data'!J98:K98="B",'6. Class A Consumption Data'!J96:K96))</f>
        <v>0</v>
      </c>
      <c r="G56" s="476">
        <f t="array" ref="G56">SUM(IF('6. Class A Consumption Data'!L98:M98="B",'6. Class A Consumption Data'!L96:M96))</f>
        <v>0</v>
      </c>
      <c r="H56" s="476">
        <f t="array" ref="H56">SUM(IF('6. Class A Consumption Data'!N98:O98="B",'6. Class A Consumption Data'!N96:O96))</f>
        <v>0</v>
      </c>
      <c r="I56" s="478">
        <f t="shared" si="1"/>
        <v>0</v>
      </c>
      <c r="J56" s="479">
        <f t="shared" si="2"/>
        <v>0</v>
      </c>
      <c r="K56" s="479">
        <f t="shared" si="3"/>
        <v>0</v>
      </c>
      <c r="L56" s="479">
        <v>0</v>
      </c>
    </row>
    <row r="57" spans="1:12" s="468" customFormat="1" ht="12.5" hidden="1" x14ac:dyDescent="0.25">
      <c r="A57" s="474" t="s">
        <v>316</v>
      </c>
      <c r="B57" s="474"/>
      <c r="C57" s="475">
        <f t="shared" si="0"/>
        <v>0</v>
      </c>
      <c r="D57" s="476">
        <v>0</v>
      </c>
      <c r="E57" s="476">
        <v>0</v>
      </c>
      <c r="F57" s="476">
        <f t="array" ref="F57">SUM(IF('6. Class A Consumption Data'!J101:K101="B",'6. Class A Consumption Data'!J99:K99))</f>
        <v>0</v>
      </c>
      <c r="G57" s="476">
        <f t="array" ref="G57">SUM(IF('6. Class A Consumption Data'!L101:M101="B",'6. Class A Consumption Data'!L99:M99))</f>
        <v>0</v>
      </c>
      <c r="H57" s="476">
        <f t="array" ref="H57">SUM(IF('6. Class A Consumption Data'!N101:O101="B",'6. Class A Consumption Data'!N99:O99))</f>
        <v>0</v>
      </c>
      <c r="I57" s="478">
        <f t="shared" si="1"/>
        <v>0</v>
      </c>
      <c r="J57" s="479">
        <f t="shared" si="2"/>
        <v>0</v>
      </c>
      <c r="K57" s="479">
        <f t="shared" si="3"/>
        <v>0</v>
      </c>
      <c r="L57" s="479">
        <v>0</v>
      </c>
    </row>
    <row r="58" spans="1:12" s="468" customFormat="1" ht="12.5" hidden="1" x14ac:dyDescent="0.25">
      <c r="A58" s="474" t="s">
        <v>317</v>
      </c>
      <c r="B58" s="474"/>
      <c r="C58" s="475">
        <f t="shared" si="0"/>
        <v>0</v>
      </c>
      <c r="D58" s="476">
        <v>0</v>
      </c>
      <c r="E58" s="476">
        <v>0</v>
      </c>
      <c r="F58" s="476">
        <f t="array" ref="F58">SUM(IF('6. Class A Consumption Data'!J104:K104="B",'6. Class A Consumption Data'!J102:K102))</f>
        <v>0</v>
      </c>
      <c r="G58" s="476">
        <f t="array" ref="G58">SUM(IF('6. Class A Consumption Data'!L104:M104="B",'6. Class A Consumption Data'!L102:M102))</f>
        <v>0</v>
      </c>
      <c r="H58" s="476">
        <f t="array" ref="H58">SUM(IF('6. Class A Consumption Data'!N104:O104="B",'6. Class A Consumption Data'!N102:O102))</f>
        <v>0</v>
      </c>
      <c r="I58" s="478">
        <f t="shared" si="1"/>
        <v>0</v>
      </c>
      <c r="J58" s="479">
        <f t="shared" si="2"/>
        <v>0</v>
      </c>
      <c r="K58" s="479">
        <f t="shared" si="3"/>
        <v>0</v>
      </c>
      <c r="L58" s="479">
        <v>0</v>
      </c>
    </row>
    <row r="59" spans="1:12" s="468" customFormat="1" ht="12.5" hidden="1" x14ac:dyDescent="0.25">
      <c r="A59" s="474" t="s">
        <v>318</v>
      </c>
      <c r="B59" s="474"/>
      <c r="C59" s="475">
        <f t="shared" si="0"/>
        <v>0</v>
      </c>
      <c r="D59" s="476">
        <v>0</v>
      </c>
      <c r="E59" s="476">
        <v>0</v>
      </c>
      <c r="F59" s="476">
        <f t="array" ref="F59">SUM(IF('6. Class A Consumption Data'!J107:K107="B",'6. Class A Consumption Data'!J105:K105))</f>
        <v>0</v>
      </c>
      <c r="G59" s="476">
        <f t="array" ref="G59">SUM(IF('6. Class A Consumption Data'!L107:M107="B",'6. Class A Consumption Data'!L105:M105))</f>
        <v>0</v>
      </c>
      <c r="H59" s="476">
        <f t="array" ref="H59">SUM(IF('6. Class A Consumption Data'!N107:O107="B",'6. Class A Consumption Data'!N105:O105))</f>
        <v>0</v>
      </c>
      <c r="I59" s="478">
        <f t="shared" si="1"/>
        <v>0</v>
      </c>
      <c r="J59" s="479">
        <f t="shared" si="2"/>
        <v>0</v>
      </c>
      <c r="K59" s="479">
        <f t="shared" si="3"/>
        <v>0</v>
      </c>
      <c r="L59" s="479">
        <v>0</v>
      </c>
    </row>
    <row r="60" spans="1:12" s="468" customFormat="1" ht="12.5" hidden="1" x14ac:dyDescent="0.25">
      <c r="A60" s="474" t="s">
        <v>319</v>
      </c>
      <c r="B60" s="474"/>
      <c r="C60" s="475">
        <f t="shared" si="0"/>
        <v>0</v>
      </c>
      <c r="D60" s="476">
        <v>0</v>
      </c>
      <c r="E60" s="476">
        <v>0</v>
      </c>
      <c r="F60" s="476">
        <f t="array" ref="F60">SUM(IF('6. Class A Consumption Data'!J110:K110="B",'6. Class A Consumption Data'!J108:K108))</f>
        <v>0</v>
      </c>
      <c r="G60" s="476">
        <f t="array" ref="G60">SUM(IF('6. Class A Consumption Data'!L110:M110="B",'6. Class A Consumption Data'!L108:M108))</f>
        <v>0</v>
      </c>
      <c r="H60" s="476">
        <f t="array" ref="H60">SUM(IF('6. Class A Consumption Data'!N110:O110="B",'6. Class A Consumption Data'!N108:O108))</f>
        <v>0</v>
      </c>
      <c r="I60" s="478">
        <f t="shared" si="1"/>
        <v>0</v>
      </c>
      <c r="J60" s="479">
        <f t="shared" si="2"/>
        <v>0</v>
      </c>
      <c r="K60" s="479">
        <f t="shared" si="3"/>
        <v>0</v>
      </c>
      <c r="L60" s="479">
        <v>0</v>
      </c>
    </row>
    <row r="61" spans="1:12" s="468" customFormat="1" ht="12.5" hidden="1" x14ac:dyDescent="0.25">
      <c r="A61" s="474" t="s">
        <v>320</v>
      </c>
      <c r="B61" s="474"/>
      <c r="C61" s="475">
        <f t="shared" si="0"/>
        <v>0</v>
      </c>
      <c r="D61" s="476">
        <v>0</v>
      </c>
      <c r="E61" s="476">
        <v>0</v>
      </c>
      <c r="F61" s="476">
        <f t="array" ref="F61">SUM(IF('6. Class A Consumption Data'!J113:K113="B",'6. Class A Consumption Data'!J111:K111))</f>
        <v>0</v>
      </c>
      <c r="G61" s="476">
        <f t="array" ref="G61">SUM(IF('6. Class A Consumption Data'!L113:M113="B",'6. Class A Consumption Data'!L111:M111))</f>
        <v>0</v>
      </c>
      <c r="H61" s="476">
        <f t="array" ref="H61">SUM(IF('6. Class A Consumption Data'!N113:O113="B",'6. Class A Consumption Data'!N111:O111))</f>
        <v>0</v>
      </c>
      <c r="I61" s="478">
        <f t="shared" si="1"/>
        <v>0</v>
      </c>
      <c r="J61" s="479">
        <f t="shared" si="2"/>
        <v>0</v>
      </c>
      <c r="K61" s="479">
        <f t="shared" si="3"/>
        <v>0</v>
      </c>
      <c r="L61" s="479">
        <v>0</v>
      </c>
    </row>
    <row r="62" spans="1:12" s="468" customFormat="1" ht="12.5" hidden="1" x14ac:dyDescent="0.25">
      <c r="A62" s="474" t="s">
        <v>321</v>
      </c>
      <c r="B62" s="474"/>
      <c r="C62" s="475">
        <f t="shared" si="0"/>
        <v>0</v>
      </c>
      <c r="D62" s="476">
        <v>0</v>
      </c>
      <c r="E62" s="476">
        <v>0</v>
      </c>
      <c r="F62" s="476">
        <f t="array" ref="F62">SUM(IF('6. Class A Consumption Data'!J116:K116="B",'6. Class A Consumption Data'!J114:K114))</f>
        <v>0</v>
      </c>
      <c r="G62" s="476">
        <f t="array" ref="G62">SUM(IF('6. Class A Consumption Data'!L116:M116="B",'6. Class A Consumption Data'!L114:M114))</f>
        <v>0</v>
      </c>
      <c r="H62" s="476">
        <f t="array" ref="H62">SUM(IF('6. Class A Consumption Data'!N116:O116="B",'6. Class A Consumption Data'!N114:O114))</f>
        <v>0</v>
      </c>
      <c r="I62" s="478">
        <f t="shared" si="1"/>
        <v>0</v>
      </c>
      <c r="J62" s="479">
        <f t="shared" si="2"/>
        <v>0</v>
      </c>
      <c r="K62" s="479">
        <f t="shared" si="3"/>
        <v>0</v>
      </c>
      <c r="L62" s="479">
        <v>0</v>
      </c>
    </row>
    <row r="63" spans="1:12" s="468" customFormat="1" ht="12.5" hidden="1" x14ac:dyDescent="0.25">
      <c r="A63" s="474" t="s">
        <v>322</v>
      </c>
      <c r="B63" s="474"/>
      <c r="C63" s="475">
        <f t="shared" si="0"/>
        <v>0</v>
      </c>
      <c r="D63" s="476">
        <v>0</v>
      </c>
      <c r="E63" s="476">
        <v>0</v>
      </c>
      <c r="F63" s="476">
        <f t="array" ref="F63">SUM(IF('6. Class A Consumption Data'!J119:K119="B",'6. Class A Consumption Data'!J117:K117))</f>
        <v>0</v>
      </c>
      <c r="G63" s="476">
        <f t="array" ref="G63">SUM(IF('6. Class A Consumption Data'!L119:M119="B",'6. Class A Consumption Data'!L117:M117))</f>
        <v>0</v>
      </c>
      <c r="H63" s="476">
        <f t="array" ref="H63">SUM(IF('6. Class A Consumption Data'!N119:O119="B",'6. Class A Consumption Data'!N117:O117))</f>
        <v>0</v>
      </c>
      <c r="I63" s="478">
        <f t="shared" si="1"/>
        <v>0</v>
      </c>
      <c r="J63" s="479">
        <f t="shared" si="2"/>
        <v>0</v>
      </c>
      <c r="K63" s="479">
        <f t="shared" si="3"/>
        <v>0</v>
      </c>
      <c r="L63" s="479">
        <v>0</v>
      </c>
    </row>
    <row r="64" spans="1:12" s="468" customFormat="1" ht="12.5" hidden="1" x14ac:dyDescent="0.25">
      <c r="A64" s="474" t="s">
        <v>323</v>
      </c>
      <c r="B64" s="474"/>
      <c r="C64" s="475">
        <f t="shared" si="0"/>
        <v>0</v>
      </c>
      <c r="D64" s="476">
        <v>0</v>
      </c>
      <c r="E64" s="476">
        <v>0</v>
      </c>
      <c r="F64" s="476">
        <f t="array" ref="F64">SUM(IF('6. Class A Consumption Data'!J122:K122="B",'6. Class A Consumption Data'!J120:K120))</f>
        <v>0</v>
      </c>
      <c r="G64" s="476">
        <f t="array" ref="G64">SUM(IF('6. Class A Consumption Data'!L122:M122="B",'6. Class A Consumption Data'!L120:M120))</f>
        <v>0</v>
      </c>
      <c r="H64" s="476">
        <f t="array" ref="H64">SUM(IF('6. Class A Consumption Data'!N122:O122="B",'6. Class A Consumption Data'!N120:O120))</f>
        <v>0</v>
      </c>
      <c r="I64" s="478">
        <f t="shared" si="1"/>
        <v>0</v>
      </c>
      <c r="J64" s="479">
        <f t="shared" si="2"/>
        <v>0</v>
      </c>
      <c r="K64" s="479">
        <f t="shared" si="3"/>
        <v>0</v>
      </c>
      <c r="L64" s="479">
        <v>0</v>
      </c>
    </row>
    <row r="65" spans="1:12" s="468" customFormat="1" ht="12.5" hidden="1" x14ac:dyDescent="0.25">
      <c r="A65" s="474" t="s">
        <v>324</v>
      </c>
      <c r="B65" s="474"/>
      <c r="C65" s="475">
        <f t="shared" si="0"/>
        <v>0</v>
      </c>
      <c r="D65" s="476">
        <v>0</v>
      </c>
      <c r="E65" s="476">
        <v>0</v>
      </c>
      <c r="F65" s="476">
        <f t="array" ref="F65">SUM(IF('6. Class A Consumption Data'!J125:K125="B",'6. Class A Consumption Data'!J123:K123))</f>
        <v>0</v>
      </c>
      <c r="G65" s="476">
        <f t="array" ref="G65">SUM(IF('6. Class A Consumption Data'!L125:M125="B",'6. Class A Consumption Data'!L123:M123))</f>
        <v>0</v>
      </c>
      <c r="H65" s="476">
        <f t="array" ref="H65">SUM(IF('6. Class A Consumption Data'!N125:O125="B",'6. Class A Consumption Data'!N123:O123))</f>
        <v>0</v>
      </c>
      <c r="I65" s="478">
        <f t="shared" si="1"/>
        <v>0</v>
      </c>
      <c r="J65" s="479">
        <f t="shared" si="2"/>
        <v>0</v>
      </c>
      <c r="K65" s="479">
        <f t="shared" si="3"/>
        <v>0</v>
      </c>
      <c r="L65" s="479">
        <v>0</v>
      </c>
    </row>
    <row r="66" spans="1:12" s="468" customFormat="1" ht="12.5" hidden="1" x14ac:dyDescent="0.25">
      <c r="A66" s="474" t="s">
        <v>325</v>
      </c>
      <c r="B66" s="474"/>
      <c r="C66" s="475">
        <f t="shared" ref="C66:C97" si="4">SUM(D66:E66)</f>
        <v>0</v>
      </c>
      <c r="D66" s="476">
        <v>0</v>
      </c>
      <c r="E66" s="476">
        <v>0</v>
      </c>
      <c r="F66" s="476">
        <f t="array" ref="F66">SUM(IF('6. Class A Consumption Data'!J128:K128="B",'6. Class A Consumption Data'!J126:K126))</f>
        <v>0</v>
      </c>
      <c r="G66" s="476">
        <f t="array" ref="G66">SUM(IF('6. Class A Consumption Data'!L128:M128="B",'6. Class A Consumption Data'!L126:M126))</f>
        <v>0</v>
      </c>
      <c r="H66" s="476">
        <f t="array" ref="H66">SUM(IF('6. Class A Consumption Data'!N128:O128="B",'6. Class A Consumption Data'!N126:O126))</f>
        <v>0</v>
      </c>
      <c r="I66" s="478">
        <f t="shared" si="1"/>
        <v>0</v>
      </c>
      <c r="J66" s="479">
        <f t="shared" si="2"/>
        <v>0</v>
      </c>
      <c r="K66" s="479">
        <f t="shared" si="3"/>
        <v>0</v>
      </c>
      <c r="L66" s="479">
        <v>0</v>
      </c>
    </row>
    <row r="67" spans="1:12" s="468" customFormat="1" ht="12.5" hidden="1" x14ac:dyDescent="0.25">
      <c r="A67" s="474" t="s">
        <v>326</v>
      </c>
      <c r="B67" s="474"/>
      <c r="C67" s="475">
        <f t="shared" si="4"/>
        <v>0</v>
      </c>
      <c r="D67" s="476">
        <v>0</v>
      </c>
      <c r="E67" s="476">
        <v>0</v>
      </c>
      <c r="F67" s="476">
        <f t="array" ref="F67">SUM(IF('6. Class A Consumption Data'!J131:K131="B",'6. Class A Consumption Data'!J129:K129))</f>
        <v>0</v>
      </c>
      <c r="G67" s="476">
        <f t="array" ref="G67">SUM(IF('6. Class A Consumption Data'!L131:M131="B",'6. Class A Consumption Data'!L129:M129))</f>
        <v>0</v>
      </c>
      <c r="H67" s="476">
        <f t="array" ref="H67">SUM(IF('6. Class A Consumption Data'!N131:O131="B",'6. Class A Consumption Data'!N129:O129))</f>
        <v>0</v>
      </c>
      <c r="I67" s="478">
        <f t="shared" si="1"/>
        <v>0</v>
      </c>
      <c r="J67" s="479">
        <f t="shared" si="2"/>
        <v>0</v>
      </c>
      <c r="K67" s="479">
        <f t="shared" si="3"/>
        <v>0</v>
      </c>
      <c r="L67" s="479">
        <v>0</v>
      </c>
    </row>
    <row r="68" spans="1:12" s="468" customFormat="1" ht="12.5" hidden="1" x14ac:dyDescent="0.25">
      <c r="A68" s="474" t="s">
        <v>327</v>
      </c>
      <c r="B68" s="474"/>
      <c r="C68" s="475">
        <f t="shared" si="4"/>
        <v>0</v>
      </c>
      <c r="D68" s="476">
        <v>0</v>
      </c>
      <c r="E68" s="476">
        <v>0</v>
      </c>
      <c r="F68" s="476">
        <f t="array" ref="F68">SUM(IF('6. Class A Consumption Data'!J134:K134="B",'6. Class A Consumption Data'!J132:K132))</f>
        <v>0</v>
      </c>
      <c r="G68" s="476">
        <f t="array" ref="G68">SUM(IF('6. Class A Consumption Data'!L134:M134="B",'6. Class A Consumption Data'!L132:M132))</f>
        <v>0</v>
      </c>
      <c r="H68" s="476">
        <f t="array" ref="H68">SUM(IF('6. Class A Consumption Data'!N134:O134="B",'6. Class A Consumption Data'!N132:O132))</f>
        <v>0</v>
      </c>
      <c r="I68" s="478">
        <f t="shared" si="1"/>
        <v>0</v>
      </c>
      <c r="J68" s="479">
        <f t="shared" si="2"/>
        <v>0</v>
      </c>
      <c r="K68" s="479">
        <f t="shared" si="3"/>
        <v>0</v>
      </c>
      <c r="L68" s="479">
        <v>0</v>
      </c>
    </row>
    <row r="69" spans="1:12" s="468" customFormat="1" ht="12.5" hidden="1" x14ac:dyDescent="0.25">
      <c r="A69" s="474" t="s">
        <v>328</v>
      </c>
      <c r="B69" s="474"/>
      <c r="C69" s="475">
        <f t="shared" si="4"/>
        <v>0</v>
      </c>
      <c r="D69" s="476">
        <v>0</v>
      </c>
      <c r="E69" s="476">
        <v>0</v>
      </c>
      <c r="F69" s="476">
        <f t="array" ref="F69">SUM(IF('6. Class A Consumption Data'!J137:K137="B",'6. Class A Consumption Data'!J135:K135))</f>
        <v>0</v>
      </c>
      <c r="G69" s="476">
        <f t="array" ref="G69">SUM(IF('6. Class A Consumption Data'!L137:M137="B",'6. Class A Consumption Data'!L135:M135))</f>
        <v>0</v>
      </c>
      <c r="H69" s="476">
        <f t="array" ref="H69">SUM(IF('6. Class A Consumption Data'!N137:O137="B",'6. Class A Consumption Data'!N135:O135))</f>
        <v>0</v>
      </c>
      <c r="I69" s="478">
        <f t="shared" si="1"/>
        <v>0</v>
      </c>
      <c r="J69" s="479">
        <f t="shared" si="2"/>
        <v>0</v>
      </c>
      <c r="K69" s="479">
        <f t="shared" si="3"/>
        <v>0</v>
      </c>
      <c r="L69" s="479">
        <v>0</v>
      </c>
    </row>
    <row r="70" spans="1:12" s="468" customFormat="1" ht="12.5" hidden="1" x14ac:dyDescent="0.25">
      <c r="A70" s="474" t="s">
        <v>329</v>
      </c>
      <c r="B70" s="474"/>
      <c r="C70" s="475">
        <f t="shared" si="4"/>
        <v>0</v>
      </c>
      <c r="D70" s="476">
        <v>0</v>
      </c>
      <c r="E70" s="476">
        <v>0</v>
      </c>
      <c r="F70" s="476">
        <f t="array" ref="F70">SUM(IF('6. Class A Consumption Data'!J140:K140="B",'6. Class A Consumption Data'!J138:K138))</f>
        <v>0</v>
      </c>
      <c r="G70" s="476">
        <f t="array" ref="G70">SUM(IF('6. Class A Consumption Data'!L140:M140="B",'6. Class A Consumption Data'!L138:M138))</f>
        <v>0</v>
      </c>
      <c r="H70" s="476">
        <f t="array" ref="H70">SUM(IF('6. Class A Consumption Data'!N140:O140="B",'6. Class A Consumption Data'!N138:O138))</f>
        <v>0</v>
      </c>
      <c r="I70" s="478">
        <f t="shared" si="1"/>
        <v>0</v>
      </c>
      <c r="J70" s="479">
        <f t="shared" si="2"/>
        <v>0</v>
      </c>
      <c r="K70" s="479">
        <f t="shared" si="3"/>
        <v>0</v>
      </c>
      <c r="L70" s="479">
        <v>0</v>
      </c>
    </row>
    <row r="71" spans="1:12" s="468" customFormat="1" ht="12.5" hidden="1" x14ac:dyDescent="0.25">
      <c r="A71" s="474" t="s">
        <v>330</v>
      </c>
      <c r="B71" s="474"/>
      <c r="C71" s="475">
        <f t="shared" si="4"/>
        <v>0</v>
      </c>
      <c r="D71" s="476">
        <v>0</v>
      </c>
      <c r="E71" s="476">
        <v>0</v>
      </c>
      <c r="F71" s="476">
        <f t="array" ref="F71">SUM(IF('6. Class A Consumption Data'!J143:K143="B",'6. Class A Consumption Data'!J141:K141))</f>
        <v>0</v>
      </c>
      <c r="G71" s="476">
        <f t="array" ref="G71">SUM(IF('6. Class A Consumption Data'!L143:M143="B",'6. Class A Consumption Data'!L141:M141))</f>
        <v>0</v>
      </c>
      <c r="H71" s="476">
        <f t="array" ref="H71">SUM(IF('6. Class A Consumption Data'!N143:O143="B",'6. Class A Consumption Data'!N141:O141))</f>
        <v>0</v>
      </c>
      <c r="I71" s="478">
        <f t="shared" si="1"/>
        <v>0</v>
      </c>
      <c r="J71" s="479">
        <f t="shared" si="2"/>
        <v>0</v>
      </c>
      <c r="K71" s="479">
        <f t="shared" si="3"/>
        <v>0</v>
      </c>
      <c r="L71" s="479">
        <v>0</v>
      </c>
    </row>
    <row r="72" spans="1:12" s="468" customFormat="1" ht="12.5" hidden="1" x14ac:dyDescent="0.25">
      <c r="A72" s="474" t="s">
        <v>331</v>
      </c>
      <c r="B72" s="474"/>
      <c r="C72" s="475">
        <f t="shared" si="4"/>
        <v>0</v>
      </c>
      <c r="D72" s="476">
        <v>0</v>
      </c>
      <c r="E72" s="476">
        <v>0</v>
      </c>
      <c r="F72" s="476">
        <f t="array" ref="F72">SUM(IF('6. Class A Consumption Data'!J146:K146="B",'6. Class A Consumption Data'!J144:K144))</f>
        <v>0</v>
      </c>
      <c r="G72" s="476">
        <f t="array" ref="G72">SUM(IF('6. Class A Consumption Data'!L146:M146="B",'6. Class A Consumption Data'!L144:M144))</f>
        <v>0</v>
      </c>
      <c r="H72" s="476">
        <f t="array" ref="H72">SUM(IF('6. Class A Consumption Data'!N146:O146="B",'6. Class A Consumption Data'!N144:O144))</f>
        <v>0</v>
      </c>
      <c r="I72" s="478">
        <f t="shared" si="1"/>
        <v>0</v>
      </c>
      <c r="J72" s="479">
        <f t="shared" si="2"/>
        <v>0</v>
      </c>
      <c r="K72" s="479">
        <f t="shared" si="3"/>
        <v>0</v>
      </c>
      <c r="L72" s="479">
        <v>0</v>
      </c>
    </row>
    <row r="73" spans="1:12" s="468" customFormat="1" ht="12.5" hidden="1" x14ac:dyDescent="0.25">
      <c r="A73" s="474" t="s">
        <v>332</v>
      </c>
      <c r="B73" s="474"/>
      <c r="C73" s="475">
        <f t="shared" si="4"/>
        <v>0</v>
      </c>
      <c r="D73" s="476">
        <v>0</v>
      </c>
      <c r="E73" s="476">
        <v>0</v>
      </c>
      <c r="F73" s="476">
        <f t="array" ref="F73">SUM(IF('6. Class A Consumption Data'!J149:K149="B",'6. Class A Consumption Data'!J147:K147))</f>
        <v>0</v>
      </c>
      <c r="G73" s="476">
        <f t="array" ref="G73">SUM(IF('6. Class A Consumption Data'!L149:M149="B",'6. Class A Consumption Data'!L147:M147))</f>
        <v>0</v>
      </c>
      <c r="H73" s="476">
        <f t="array" ref="H73">SUM(IF('6. Class A Consumption Data'!N149:O149="B",'6. Class A Consumption Data'!N147:O147))</f>
        <v>0</v>
      </c>
      <c r="I73" s="478">
        <f t="shared" si="1"/>
        <v>0</v>
      </c>
      <c r="J73" s="479">
        <f t="shared" si="2"/>
        <v>0</v>
      </c>
      <c r="K73" s="479">
        <f t="shared" si="3"/>
        <v>0</v>
      </c>
      <c r="L73" s="479">
        <v>0</v>
      </c>
    </row>
    <row r="74" spans="1:12" s="468" customFormat="1" ht="12.5" hidden="1" x14ac:dyDescent="0.25">
      <c r="A74" s="474" t="s">
        <v>333</v>
      </c>
      <c r="B74" s="474"/>
      <c r="C74" s="475">
        <f t="shared" si="4"/>
        <v>0</v>
      </c>
      <c r="D74" s="476">
        <v>0</v>
      </c>
      <c r="E74" s="476">
        <v>0</v>
      </c>
      <c r="F74" s="476">
        <f t="array" ref="F74">SUM(IF('6. Class A Consumption Data'!J152:K152="B",'6. Class A Consumption Data'!J150:K150))</f>
        <v>0</v>
      </c>
      <c r="G74" s="476">
        <f t="array" ref="G74">SUM(IF('6. Class A Consumption Data'!L152:M152="B",'6. Class A Consumption Data'!L150:M150))</f>
        <v>0</v>
      </c>
      <c r="H74" s="476">
        <f t="array" ref="H74">SUM(IF('6. Class A Consumption Data'!N152:O152="B",'6. Class A Consumption Data'!N150:O150))</f>
        <v>0</v>
      </c>
      <c r="I74" s="478">
        <f t="shared" si="1"/>
        <v>0</v>
      </c>
      <c r="J74" s="479">
        <f t="shared" si="2"/>
        <v>0</v>
      </c>
      <c r="K74" s="479">
        <f t="shared" si="3"/>
        <v>0</v>
      </c>
      <c r="L74" s="479">
        <v>0</v>
      </c>
    </row>
    <row r="75" spans="1:12" s="468" customFormat="1" ht="12.5" hidden="1" x14ac:dyDescent="0.25">
      <c r="A75" s="474" t="s">
        <v>334</v>
      </c>
      <c r="B75" s="474"/>
      <c r="C75" s="475">
        <f t="shared" si="4"/>
        <v>0</v>
      </c>
      <c r="D75" s="476">
        <v>0</v>
      </c>
      <c r="E75" s="476">
        <v>0</v>
      </c>
      <c r="F75" s="476">
        <f t="array" ref="F75">SUM(IF('6. Class A Consumption Data'!J155:K155="B",'6. Class A Consumption Data'!J153:K153))</f>
        <v>0</v>
      </c>
      <c r="G75" s="476">
        <f t="array" ref="G75">SUM(IF('6. Class A Consumption Data'!L155:M155="B",'6. Class A Consumption Data'!L153:M153))</f>
        <v>0</v>
      </c>
      <c r="H75" s="476">
        <f t="array" ref="H75">SUM(IF('6. Class A Consumption Data'!N155:O155="B",'6. Class A Consumption Data'!N153:O153))</f>
        <v>0</v>
      </c>
      <c r="I75" s="478">
        <f t="shared" si="1"/>
        <v>0</v>
      </c>
      <c r="J75" s="479">
        <f t="shared" si="2"/>
        <v>0</v>
      </c>
      <c r="K75" s="479">
        <f t="shared" si="3"/>
        <v>0</v>
      </c>
      <c r="L75" s="479">
        <v>0</v>
      </c>
    </row>
    <row r="76" spans="1:12" s="468" customFormat="1" ht="12.5" hidden="1" x14ac:dyDescent="0.25">
      <c r="A76" s="474" t="s">
        <v>335</v>
      </c>
      <c r="B76" s="474"/>
      <c r="C76" s="475">
        <f t="shared" si="4"/>
        <v>0</v>
      </c>
      <c r="D76" s="476">
        <v>0</v>
      </c>
      <c r="E76" s="476">
        <v>0</v>
      </c>
      <c r="F76" s="476">
        <f t="array" ref="F76">SUM(IF('6. Class A Consumption Data'!J158:K158="B",'6. Class A Consumption Data'!J156:K156))</f>
        <v>0</v>
      </c>
      <c r="G76" s="476">
        <f t="array" ref="G76">SUM(IF('6. Class A Consumption Data'!L158:M158="B",'6. Class A Consumption Data'!L156:M156))</f>
        <v>0</v>
      </c>
      <c r="H76" s="476">
        <f t="array" ref="H76">SUM(IF('6. Class A Consumption Data'!N158:O158="B",'6. Class A Consumption Data'!N156:O156))</f>
        <v>0</v>
      </c>
      <c r="I76" s="478">
        <f t="shared" si="1"/>
        <v>0</v>
      </c>
      <c r="J76" s="479">
        <f t="shared" si="2"/>
        <v>0</v>
      </c>
      <c r="K76" s="479">
        <f t="shared" si="3"/>
        <v>0</v>
      </c>
      <c r="L76" s="479">
        <v>0</v>
      </c>
    </row>
    <row r="77" spans="1:12" s="468" customFormat="1" ht="12.5" hidden="1" x14ac:dyDescent="0.25">
      <c r="A77" s="474" t="s">
        <v>336</v>
      </c>
      <c r="B77" s="474"/>
      <c r="C77" s="475">
        <f t="shared" si="4"/>
        <v>0</v>
      </c>
      <c r="D77" s="476">
        <v>0</v>
      </c>
      <c r="E77" s="476">
        <v>0</v>
      </c>
      <c r="F77" s="476">
        <f t="array" ref="F77">SUM(IF('6. Class A Consumption Data'!J161:K161="B",'6. Class A Consumption Data'!J159:K159))</f>
        <v>0</v>
      </c>
      <c r="G77" s="476">
        <f t="array" ref="G77">SUM(IF('6. Class A Consumption Data'!L161:M161="B",'6. Class A Consumption Data'!L159:M159))</f>
        <v>0</v>
      </c>
      <c r="H77" s="476">
        <f t="array" ref="H77">SUM(IF('6. Class A Consumption Data'!N161:O161="B",'6. Class A Consumption Data'!N159:O159))</f>
        <v>0</v>
      </c>
      <c r="I77" s="478">
        <f t="shared" si="1"/>
        <v>0</v>
      </c>
      <c r="J77" s="479">
        <f t="shared" si="2"/>
        <v>0</v>
      </c>
      <c r="K77" s="479">
        <f t="shared" si="3"/>
        <v>0</v>
      </c>
      <c r="L77" s="479">
        <v>0</v>
      </c>
    </row>
    <row r="78" spans="1:12" s="468" customFormat="1" ht="12.5" hidden="1" x14ac:dyDescent="0.25">
      <c r="A78" s="474" t="s">
        <v>337</v>
      </c>
      <c r="B78" s="474"/>
      <c r="C78" s="475">
        <f t="shared" si="4"/>
        <v>0</v>
      </c>
      <c r="D78" s="476">
        <v>0</v>
      </c>
      <c r="E78" s="476">
        <v>0</v>
      </c>
      <c r="F78" s="476">
        <f t="array" ref="F78">SUM(IF('6. Class A Consumption Data'!J164:K164="B",'6. Class A Consumption Data'!J162:K162))</f>
        <v>0</v>
      </c>
      <c r="G78" s="476">
        <f t="array" ref="G78">SUM(IF('6. Class A Consumption Data'!L164:M164="B",'6. Class A Consumption Data'!L162:M162))</f>
        <v>0</v>
      </c>
      <c r="H78" s="476">
        <f t="array" ref="H78">SUM(IF('6. Class A Consumption Data'!N164:O164="B",'6. Class A Consumption Data'!N162:O162))</f>
        <v>0</v>
      </c>
      <c r="I78" s="478">
        <f t="shared" si="1"/>
        <v>0</v>
      </c>
      <c r="J78" s="479">
        <f t="shared" si="2"/>
        <v>0</v>
      </c>
      <c r="K78" s="479">
        <f t="shared" si="3"/>
        <v>0</v>
      </c>
      <c r="L78" s="479">
        <v>0</v>
      </c>
    </row>
    <row r="79" spans="1:12" s="468" customFormat="1" ht="12.5" hidden="1" x14ac:dyDescent="0.25">
      <c r="A79" s="474" t="s">
        <v>338</v>
      </c>
      <c r="B79" s="474"/>
      <c r="C79" s="475">
        <f t="shared" si="4"/>
        <v>0</v>
      </c>
      <c r="D79" s="476">
        <v>0</v>
      </c>
      <c r="E79" s="476">
        <v>0</v>
      </c>
      <c r="F79" s="476">
        <f t="array" ref="F79">SUM(IF('6. Class A Consumption Data'!J167:K167="B",'6. Class A Consumption Data'!J165:K165))</f>
        <v>0</v>
      </c>
      <c r="G79" s="476">
        <f t="array" ref="G79">SUM(IF('6. Class A Consumption Data'!L167:M167="B",'6. Class A Consumption Data'!L165:M165))</f>
        <v>0</v>
      </c>
      <c r="H79" s="476">
        <f t="array" ref="H79">SUM(IF('6. Class A Consumption Data'!N167:O167="B",'6. Class A Consumption Data'!N165:O165))</f>
        <v>0</v>
      </c>
      <c r="I79" s="478">
        <f t="shared" si="1"/>
        <v>0</v>
      </c>
      <c r="J79" s="479">
        <f t="shared" si="2"/>
        <v>0</v>
      </c>
      <c r="K79" s="479">
        <f t="shared" si="3"/>
        <v>0</v>
      </c>
      <c r="L79" s="479">
        <v>0</v>
      </c>
    </row>
    <row r="80" spans="1:12" s="468" customFormat="1" ht="12.5" hidden="1" x14ac:dyDescent="0.25">
      <c r="A80" s="474" t="s">
        <v>339</v>
      </c>
      <c r="B80" s="474"/>
      <c r="C80" s="475">
        <f t="shared" si="4"/>
        <v>0</v>
      </c>
      <c r="D80" s="476">
        <v>0</v>
      </c>
      <c r="E80" s="476">
        <v>0</v>
      </c>
      <c r="F80" s="476">
        <f t="array" ref="F80">SUM(IF('6. Class A Consumption Data'!J170:K170="B",'6. Class A Consumption Data'!J168:K168))</f>
        <v>0</v>
      </c>
      <c r="G80" s="476">
        <f t="array" ref="G80">SUM(IF('6. Class A Consumption Data'!L170:M170="B",'6. Class A Consumption Data'!L168:M168))</f>
        <v>0</v>
      </c>
      <c r="H80" s="476">
        <f t="array" ref="H80">SUM(IF('6. Class A Consumption Data'!N170:O170="B",'6. Class A Consumption Data'!N168:O168))</f>
        <v>0</v>
      </c>
      <c r="I80" s="478">
        <f t="shared" si="1"/>
        <v>0</v>
      </c>
      <c r="J80" s="479">
        <f t="shared" si="2"/>
        <v>0</v>
      </c>
      <c r="K80" s="479">
        <f t="shared" si="3"/>
        <v>0</v>
      </c>
      <c r="L80" s="479">
        <v>0</v>
      </c>
    </row>
    <row r="81" spans="1:12" s="468" customFormat="1" ht="12.5" hidden="1" x14ac:dyDescent="0.25">
      <c r="A81" s="474" t="s">
        <v>340</v>
      </c>
      <c r="B81" s="474"/>
      <c r="C81" s="475">
        <f t="shared" si="4"/>
        <v>0</v>
      </c>
      <c r="D81" s="476">
        <v>0</v>
      </c>
      <c r="E81" s="476">
        <v>0</v>
      </c>
      <c r="F81" s="476">
        <f t="array" ref="F81">SUM(IF('6. Class A Consumption Data'!J173:K173="B",'6. Class A Consumption Data'!J171:K171))</f>
        <v>0</v>
      </c>
      <c r="G81" s="476">
        <f t="array" ref="G81">SUM(IF('6. Class A Consumption Data'!L173:M173="B",'6. Class A Consumption Data'!L171:M171))</f>
        <v>0</v>
      </c>
      <c r="H81" s="476">
        <f t="array" ref="H81">SUM(IF('6. Class A Consumption Data'!N173:O173="B",'6. Class A Consumption Data'!N171:O171))</f>
        <v>0</v>
      </c>
      <c r="I81" s="478">
        <f t="shared" si="1"/>
        <v>0</v>
      </c>
      <c r="J81" s="479">
        <f t="shared" si="2"/>
        <v>0</v>
      </c>
      <c r="K81" s="479">
        <f t="shared" si="3"/>
        <v>0</v>
      </c>
      <c r="L81" s="479">
        <v>0</v>
      </c>
    </row>
    <row r="82" spans="1:12" s="468" customFormat="1" ht="12.5" hidden="1" x14ac:dyDescent="0.25">
      <c r="A82" s="474" t="s">
        <v>341</v>
      </c>
      <c r="B82" s="474"/>
      <c r="C82" s="475">
        <f t="shared" si="4"/>
        <v>0</v>
      </c>
      <c r="D82" s="476">
        <v>0</v>
      </c>
      <c r="E82" s="476">
        <v>0</v>
      </c>
      <c r="F82" s="476">
        <f t="array" ref="F82">SUM(IF('6. Class A Consumption Data'!J176:K176="B",'6. Class A Consumption Data'!J174:K174))</f>
        <v>0</v>
      </c>
      <c r="G82" s="476">
        <f t="array" ref="G82">SUM(IF('6. Class A Consumption Data'!L176:M176="B",'6. Class A Consumption Data'!L174:M174))</f>
        <v>0</v>
      </c>
      <c r="H82" s="476">
        <f t="array" ref="H82">SUM(IF('6. Class A Consumption Data'!N176:O176="B",'6. Class A Consumption Data'!N174:O174))</f>
        <v>0</v>
      </c>
      <c r="I82" s="478">
        <f t="shared" si="1"/>
        <v>0</v>
      </c>
      <c r="J82" s="479">
        <f t="shared" si="2"/>
        <v>0</v>
      </c>
      <c r="K82" s="479">
        <f t="shared" si="3"/>
        <v>0</v>
      </c>
      <c r="L82" s="479">
        <v>0</v>
      </c>
    </row>
    <row r="83" spans="1:12" s="468" customFormat="1" ht="12.5" hidden="1" x14ac:dyDescent="0.25">
      <c r="A83" s="474" t="s">
        <v>342</v>
      </c>
      <c r="B83" s="474"/>
      <c r="C83" s="475">
        <f t="shared" si="4"/>
        <v>0</v>
      </c>
      <c r="D83" s="476">
        <v>0</v>
      </c>
      <c r="E83" s="476">
        <v>0</v>
      </c>
      <c r="F83" s="476">
        <f t="array" ref="F83">SUM(IF('6. Class A Consumption Data'!J179:K179="B",'6. Class A Consumption Data'!J177:K177))</f>
        <v>0</v>
      </c>
      <c r="G83" s="476">
        <f t="array" ref="G83">SUM(IF('6. Class A Consumption Data'!L179:M179="B",'6. Class A Consumption Data'!L177:M177))</f>
        <v>0</v>
      </c>
      <c r="H83" s="476">
        <f t="array" ref="H83">SUM(IF('6. Class A Consumption Data'!N179:O179="B",'6. Class A Consumption Data'!N177:O177))</f>
        <v>0</v>
      </c>
      <c r="I83" s="478">
        <f t="shared" si="1"/>
        <v>0</v>
      </c>
      <c r="J83" s="479">
        <f t="shared" si="2"/>
        <v>0</v>
      </c>
      <c r="K83" s="479">
        <f t="shared" si="3"/>
        <v>0</v>
      </c>
      <c r="L83" s="479">
        <v>0</v>
      </c>
    </row>
    <row r="84" spans="1:12" s="468" customFormat="1" ht="12.5" hidden="1" x14ac:dyDescent="0.25">
      <c r="A84" s="474" t="s">
        <v>343</v>
      </c>
      <c r="B84" s="474"/>
      <c r="C84" s="475">
        <f t="shared" si="4"/>
        <v>0</v>
      </c>
      <c r="D84" s="476">
        <v>0</v>
      </c>
      <c r="E84" s="476">
        <v>0</v>
      </c>
      <c r="F84" s="476">
        <f t="array" ref="F84">SUM(IF('6. Class A Consumption Data'!J182:K182="B",'6. Class A Consumption Data'!J180:K180))</f>
        <v>0</v>
      </c>
      <c r="G84" s="476">
        <f t="array" ref="G84">SUM(IF('6. Class A Consumption Data'!L182:M182="B",'6. Class A Consumption Data'!L180:M180))</f>
        <v>0</v>
      </c>
      <c r="H84" s="476">
        <f t="array" ref="H84">SUM(IF('6. Class A Consumption Data'!N182:O182="B",'6. Class A Consumption Data'!N180:O180))</f>
        <v>0</v>
      </c>
      <c r="I84" s="478">
        <f t="shared" si="1"/>
        <v>0</v>
      </c>
      <c r="J84" s="479">
        <f t="shared" si="2"/>
        <v>0</v>
      </c>
      <c r="K84" s="479">
        <f t="shared" si="3"/>
        <v>0</v>
      </c>
      <c r="L84" s="479">
        <v>0</v>
      </c>
    </row>
    <row r="85" spans="1:12" s="468" customFormat="1" ht="12.5" hidden="1" x14ac:dyDescent="0.25">
      <c r="A85" s="474" t="s">
        <v>344</v>
      </c>
      <c r="B85" s="474"/>
      <c r="C85" s="475">
        <f t="shared" si="4"/>
        <v>0</v>
      </c>
      <c r="D85" s="476">
        <v>0</v>
      </c>
      <c r="E85" s="476">
        <v>0</v>
      </c>
      <c r="F85" s="476">
        <f t="array" ref="F85">SUM(IF('6. Class A Consumption Data'!J185:K185="B",'6. Class A Consumption Data'!J183:K183))</f>
        <v>0</v>
      </c>
      <c r="G85" s="476">
        <f t="array" ref="G85">SUM(IF('6. Class A Consumption Data'!L185:M185="B",'6. Class A Consumption Data'!L183:M183))</f>
        <v>0</v>
      </c>
      <c r="H85" s="476">
        <f t="array" ref="H85">SUM(IF('6. Class A Consumption Data'!N185:O185="B",'6. Class A Consumption Data'!N183:O183))</f>
        <v>0</v>
      </c>
      <c r="I85" s="478">
        <f t="shared" si="1"/>
        <v>0</v>
      </c>
      <c r="J85" s="479">
        <f t="shared" si="2"/>
        <v>0</v>
      </c>
      <c r="K85" s="479">
        <f t="shared" si="3"/>
        <v>0</v>
      </c>
      <c r="L85" s="479">
        <v>0</v>
      </c>
    </row>
    <row r="86" spans="1:12" s="468" customFormat="1" ht="12.5" hidden="1" x14ac:dyDescent="0.25">
      <c r="A86" s="474" t="s">
        <v>345</v>
      </c>
      <c r="B86" s="474"/>
      <c r="C86" s="475">
        <f t="shared" si="4"/>
        <v>0</v>
      </c>
      <c r="D86" s="476">
        <v>0</v>
      </c>
      <c r="E86" s="476">
        <v>0</v>
      </c>
      <c r="F86" s="476">
        <f t="array" ref="F86">SUM(IF('6. Class A Consumption Data'!J188:K188="B",'6. Class A Consumption Data'!J186:K186))</f>
        <v>0</v>
      </c>
      <c r="G86" s="476">
        <f t="array" ref="G86">SUM(IF('6. Class A Consumption Data'!L188:M188="B",'6. Class A Consumption Data'!L186:M186))</f>
        <v>0</v>
      </c>
      <c r="H86" s="476">
        <f t="array" ref="H86">SUM(IF('6. Class A Consumption Data'!N188:O188="B",'6. Class A Consumption Data'!N186:O186))</f>
        <v>0</v>
      </c>
      <c r="I86" s="478">
        <f t="shared" si="1"/>
        <v>0</v>
      </c>
      <c r="J86" s="479">
        <f t="shared" si="2"/>
        <v>0</v>
      </c>
      <c r="K86" s="479">
        <f t="shared" si="3"/>
        <v>0</v>
      </c>
      <c r="L86" s="479">
        <v>0</v>
      </c>
    </row>
    <row r="87" spans="1:12" s="468" customFormat="1" ht="12.5" hidden="1" x14ac:dyDescent="0.25">
      <c r="A87" s="474" t="s">
        <v>346</v>
      </c>
      <c r="B87" s="474"/>
      <c r="C87" s="475">
        <f t="shared" si="4"/>
        <v>0</v>
      </c>
      <c r="D87" s="476">
        <v>0</v>
      </c>
      <c r="E87" s="476">
        <v>0</v>
      </c>
      <c r="F87" s="476">
        <f t="array" ref="F87">SUM(IF('6. Class A Consumption Data'!J191:K191="B",'6. Class A Consumption Data'!J189:K189))</f>
        <v>0</v>
      </c>
      <c r="G87" s="476">
        <f t="array" ref="G87">SUM(IF('6. Class A Consumption Data'!L191:M191="B",'6. Class A Consumption Data'!L189:M189))</f>
        <v>0</v>
      </c>
      <c r="H87" s="476">
        <f t="array" ref="H87">SUM(IF('6. Class A Consumption Data'!N191:O191="B",'6. Class A Consumption Data'!N189:O189))</f>
        <v>0</v>
      </c>
      <c r="I87" s="478">
        <f t="shared" si="1"/>
        <v>0</v>
      </c>
      <c r="J87" s="479">
        <f t="shared" si="2"/>
        <v>0</v>
      </c>
      <c r="K87" s="479">
        <f t="shared" si="3"/>
        <v>0</v>
      </c>
      <c r="L87" s="479">
        <v>0</v>
      </c>
    </row>
    <row r="88" spans="1:12" s="468" customFormat="1" ht="12.5" hidden="1" x14ac:dyDescent="0.25">
      <c r="A88" s="474" t="s">
        <v>347</v>
      </c>
      <c r="B88" s="474"/>
      <c r="C88" s="475">
        <f t="shared" si="4"/>
        <v>0</v>
      </c>
      <c r="D88" s="476">
        <v>0</v>
      </c>
      <c r="E88" s="476">
        <v>0</v>
      </c>
      <c r="F88" s="476">
        <f t="array" ref="F88">SUM(IF('6. Class A Consumption Data'!J194:K194="B",'6. Class A Consumption Data'!J192:K192))</f>
        <v>0</v>
      </c>
      <c r="G88" s="476">
        <f t="array" ref="G88">SUM(IF('6. Class A Consumption Data'!L194:M194="B",'6. Class A Consumption Data'!L192:M192))</f>
        <v>0</v>
      </c>
      <c r="H88" s="476">
        <f t="array" ref="H88">SUM(IF('6. Class A Consumption Data'!N194:O194="B",'6. Class A Consumption Data'!N192:O192))</f>
        <v>0</v>
      </c>
      <c r="I88" s="478">
        <f t="shared" si="1"/>
        <v>0</v>
      </c>
      <c r="J88" s="479">
        <f t="shared" si="2"/>
        <v>0</v>
      </c>
      <c r="K88" s="479">
        <f t="shared" si="3"/>
        <v>0</v>
      </c>
      <c r="L88" s="479">
        <v>0</v>
      </c>
    </row>
    <row r="89" spans="1:12" s="468" customFormat="1" ht="12.5" hidden="1" x14ac:dyDescent="0.25">
      <c r="A89" s="474" t="s">
        <v>348</v>
      </c>
      <c r="B89" s="474"/>
      <c r="C89" s="475">
        <f t="shared" si="4"/>
        <v>0</v>
      </c>
      <c r="D89" s="476">
        <v>0</v>
      </c>
      <c r="E89" s="476">
        <v>0</v>
      </c>
      <c r="F89" s="476">
        <f t="array" ref="F89">SUM(IF('6. Class A Consumption Data'!J197:K197="B",'6. Class A Consumption Data'!J195:K195))</f>
        <v>0</v>
      </c>
      <c r="G89" s="476">
        <f t="array" ref="G89">SUM(IF('6. Class A Consumption Data'!L197:M197="B",'6. Class A Consumption Data'!L195:M195))</f>
        <v>0</v>
      </c>
      <c r="H89" s="476">
        <f t="array" ref="H89">SUM(IF('6. Class A Consumption Data'!N197:O197="B",'6. Class A Consumption Data'!N195:O195))</f>
        <v>0</v>
      </c>
      <c r="I89" s="478">
        <f t="shared" si="1"/>
        <v>0</v>
      </c>
      <c r="J89" s="479">
        <f t="shared" si="2"/>
        <v>0</v>
      </c>
      <c r="K89" s="479">
        <f t="shared" si="3"/>
        <v>0</v>
      </c>
      <c r="L89" s="479">
        <v>0</v>
      </c>
    </row>
    <row r="90" spans="1:12" s="468" customFormat="1" ht="12.5" hidden="1" x14ac:dyDescent="0.25">
      <c r="A90" s="474" t="s">
        <v>349</v>
      </c>
      <c r="B90" s="474"/>
      <c r="C90" s="475">
        <f t="shared" si="4"/>
        <v>0</v>
      </c>
      <c r="D90" s="476">
        <v>0</v>
      </c>
      <c r="E90" s="476">
        <v>0</v>
      </c>
      <c r="F90" s="476">
        <f t="array" ref="F90">SUM(IF('6. Class A Consumption Data'!J200:K200="B",'6. Class A Consumption Data'!J198:K198))</f>
        <v>0</v>
      </c>
      <c r="G90" s="476">
        <f t="array" ref="G90">SUM(IF('6. Class A Consumption Data'!L200:M200="B",'6. Class A Consumption Data'!L198:M198))</f>
        <v>0</v>
      </c>
      <c r="H90" s="476">
        <f t="array" ref="H90">SUM(IF('6. Class A Consumption Data'!N200:O200="B",'6. Class A Consumption Data'!N198:O198))</f>
        <v>0</v>
      </c>
      <c r="I90" s="478">
        <f t="shared" si="1"/>
        <v>0</v>
      </c>
      <c r="J90" s="479">
        <f t="shared" si="2"/>
        <v>0</v>
      </c>
      <c r="K90" s="479">
        <f t="shared" si="3"/>
        <v>0</v>
      </c>
      <c r="L90" s="479">
        <v>0</v>
      </c>
    </row>
    <row r="91" spans="1:12" s="468" customFormat="1" ht="12.5" hidden="1" x14ac:dyDescent="0.25">
      <c r="A91" s="474" t="s">
        <v>350</v>
      </c>
      <c r="B91" s="474"/>
      <c r="C91" s="475">
        <f t="shared" si="4"/>
        <v>0</v>
      </c>
      <c r="D91" s="476">
        <v>0</v>
      </c>
      <c r="E91" s="476">
        <v>0</v>
      </c>
      <c r="F91" s="476">
        <f t="array" ref="F91">SUM(IF('6. Class A Consumption Data'!J203:K203="B",'6. Class A Consumption Data'!J201:K201))</f>
        <v>0</v>
      </c>
      <c r="G91" s="476">
        <f t="array" ref="G91">SUM(IF('6. Class A Consumption Data'!L203:M203="B",'6. Class A Consumption Data'!L201:M201))</f>
        <v>0</v>
      </c>
      <c r="H91" s="476">
        <f t="array" ref="H91">SUM(IF('6. Class A Consumption Data'!N203:O203="B",'6. Class A Consumption Data'!N201:O201))</f>
        <v>0</v>
      </c>
      <c r="I91" s="478">
        <f t="shared" si="1"/>
        <v>0</v>
      </c>
      <c r="J91" s="479">
        <f t="shared" si="2"/>
        <v>0</v>
      </c>
      <c r="K91" s="479">
        <f t="shared" si="3"/>
        <v>0</v>
      </c>
      <c r="L91" s="479">
        <v>0</v>
      </c>
    </row>
    <row r="92" spans="1:12" s="468" customFormat="1" ht="12.5" hidden="1" x14ac:dyDescent="0.25">
      <c r="A92" s="474" t="s">
        <v>351</v>
      </c>
      <c r="B92" s="474"/>
      <c r="C92" s="475">
        <f t="shared" si="4"/>
        <v>0</v>
      </c>
      <c r="D92" s="476">
        <v>0</v>
      </c>
      <c r="E92" s="476">
        <v>0</v>
      </c>
      <c r="F92" s="476">
        <f t="array" ref="F92">SUM(IF('6. Class A Consumption Data'!J206:K206="B",'6. Class A Consumption Data'!J204:K204))</f>
        <v>0</v>
      </c>
      <c r="G92" s="476">
        <f t="array" ref="G92">SUM(IF('6. Class A Consumption Data'!L206:M206="B",'6. Class A Consumption Data'!L204:M204))</f>
        <v>0</v>
      </c>
      <c r="H92" s="476">
        <f t="array" ref="H92">SUM(IF('6. Class A Consumption Data'!N206:O206="B",'6. Class A Consumption Data'!N204:O204))</f>
        <v>0</v>
      </c>
      <c r="I92" s="478">
        <f t="shared" si="1"/>
        <v>0</v>
      </c>
      <c r="J92" s="479">
        <f t="shared" si="2"/>
        <v>0</v>
      </c>
      <c r="K92" s="479">
        <f t="shared" si="3"/>
        <v>0</v>
      </c>
      <c r="L92" s="479">
        <v>0</v>
      </c>
    </row>
    <row r="93" spans="1:12" s="468" customFormat="1" ht="12.5" hidden="1" x14ac:dyDescent="0.25">
      <c r="A93" s="474" t="s">
        <v>352</v>
      </c>
      <c r="B93" s="474"/>
      <c r="C93" s="475">
        <f t="shared" si="4"/>
        <v>0</v>
      </c>
      <c r="D93" s="476">
        <v>0</v>
      </c>
      <c r="E93" s="476">
        <v>0</v>
      </c>
      <c r="F93" s="476">
        <f t="array" ref="F93">SUM(IF('6. Class A Consumption Data'!J209:K209="B",'6. Class A Consumption Data'!J207:K207))</f>
        <v>0</v>
      </c>
      <c r="G93" s="476">
        <f t="array" ref="G93">SUM(IF('6. Class A Consumption Data'!L209:M209="B",'6. Class A Consumption Data'!L207:M207))</f>
        <v>0</v>
      </c>
      <c r="H93" s="476">
        <f t="array" ref="H93">SUM(IF('6. Class A Consumption Data'!N209:O209="B",'6. Class A Consumption Data'!N207:O207))</f>
        <v>0</v>
      </c>
      <c r="I93" s="478">
        <f t="shared" si="1"/>
        <v>0</v>
      </c>
      <c r="J93" s="479">
        <f t="shared" si="2"/>
        <v>0</v>
      </c>
      <c r="K93" s="479">
        <f t="shared" si="3"/>
        <v>0</v>
      </c>
      <c r="L93" s="479">
        <v>0</v>
      </c>
    </row>
    <row r="94" spans="1:12" s="468" customFormat="1" ht="12.5" hidden="1" x14ac:dyDescent="0.25">
      <c r="A94" s="474" t="s">
        <v>353</v>
      </c>
      <c r="B94" s="474"/>
      <c r="C94" s="475">
        <f t="shared" si="4"/>
        <v>0</v>
      </c>
      <c r="D94" s="476">
        <v>0</v>
      </c>
      <c r="E94" s="476">
        <v>0</v>
      </c>
      <c r="F94" s="476">
        <f t="array" ref="F94">SUM(IF('6. Class A Consumption Data'!J212:K212="B",'6. Class A Consumption Data'!J210:K210))</f>
        <v>0</v>
      </c>
      <c r="G94" s="476">
        <f t="array" ref="G94">SUM(IF('6. Class A Consumption Data'!L212:M212="B",'6. Class A Consumption Data'!L210:M210))</f>
        <v>0</v>
      </c>
      <c r="H94" s="476">
        <f t="array" ref="H94">SUM(IF('6. Class A Consumption Data'!N212:O212="B",'6. Class A Consumption Data'!N210:O210))</f>
        <v>0</v>
      </c>
      <c r="I94" s="478">
        <f t="shared" si="1"/>
        <v>0</v>
      </c>
      <c r="J94" s="479">
        <f t="shared" si="2"/>
        <v>0</v>
      </c>
      <c r="K94" s="479">
        <f t="shared" si="3"/>
        <v>0</v>
      </c>
      <c r="L94" s="479">
        <v>0</v>
      </c>
    </row>
    <row r="95" spans="1:12" s="468" customFormat="1" ht="12.5" hidden="1" x14ac:dyDescent="0.25">
      <c r="A95" s="474" t="s">
        <v>354</v>
      </c>
      <c r="B95" s="474"/>
      <c r="C95" s="475">
        <f t="shared" si="4"/>
        <v>0</v>
      </c>
      <c r="D95" s="476">
        <v>0</v>
      </c>
      <c r="E95" s="476">
        <v>0</v>
      </c>
      <c r="F95" s="476">
        <f t="array" ref="F95">SUM(IF('6. Class A Consumption Data'!J215:K215="B",'6. Class A Consumption Data'!J213:K213))</f>
        <v>0</v>
      </c>
      <c r="G95" s="476">
        <f t="array" ref="G95">SUM(IF('6. Class A Consumption Data'!L215:M215="B",'6. Class A Consumption Data'!L213:M213))</f>
        <v>0</v>
      </c>
      <c r="H95" s="476">
        <f t="array" ref="H95">SUM(IF('6. Class A Consumption Data'!N215:O215="B",'6. Class A Consumption Data'!N213:O213))</f>
        <v>0</v>
      </c>
      <c r="I95" s="478">
        <f t="shared" si="1"/>
        <v>0</v>
      </c>
      <c r="J95" s="479">
        <f t="shared" si="2"/>
        <v>0</v>
      </c>
      <c r="K95" s="479">
        <f t="shared" si="3"/>
        <v>0</v>
      </c>
      <c r="L95" s="479">
        <v>0</v>
      </c>
    </row>
    <row r="96" spans="1:12" s="468" customFormat="1" ht="12.5" hidden="1" x14ac:dyDescent="0.25">
      <c r="A96" s="474" t="s">
        <v>355</v>
      </c>
      <c r="B96" s="474"/>
      <c r="C96" s="475">
        <f t="shared" si="4"/>
        <v>0</v>
      </c>
      <c r="D96" s="476">
        <v>0</v>
      </c>
      <c r="E96" s="476">
        <v>0</v>
      </c>
      <c r="F96" s="476">
        <f t="array" ref="F96">SUM(IF('6. Class A Consumption Data'!J218:K218="B",'6. Class A Consumption Data'!J216:K216))</f>
        <v>0</v>
      </c>
      <c r="G96" s="476">
        <f t="array" ref="G96">SUM(IF('6. Class A Consumption Data'!L218:M218="B",'6. Class A Consumption Data'!L216:M216))</f>
        <v>0</v>
      </c>
      <c r="H96" s="476">
        <f t="array" ref="H96">SUM(IF('6. Class A Consumption Data'!N218:O218="B",'6. Class A Consumption Data'!N216:O216))</f>
        <v>0</v>
      </c>
      <c r="I96" s="478">
        <f t="shared" si="1"/>
        <v>0</v>
      </c>
      <c r="J96" s="479">
        <f t="shared" si="2"/>
        <v>0</v>
      </c>
      <c r="K96" s="479">
        <f t="shared" si="3"/>
        <v>0</v>
      </c>
      <c r="L96" s="479">
        <v>0</v>
      </c>
    </row>
    <row r="97" spans="1:12" s="468" customFormat="1" ht="12.5" hidden="1" x14ac:dyDescent="0.25">
      <c r="A97" s="474" t="s">
        <v>356</v>
      </c>
      <c r="B97" s="474"/>
      <c r="C97" s="475">
        <f t="shared" si="4"/>
        <v>0</v>
      </c>
      <c r="D97" s="476">
        <v>0</v>
      </c>
      <c r="E97" s="476">
        <v>0</v>
      </c>
      <c r="F97" s="476">
        <f t="array" ref="F97">SUM(IF('6. Class A Consumption Data'!J221:K221="B",'6. Class A Consumption Data'!J219:K219))</f>
        <v>0</v>
      </c>
      <c r="G97" s="476">
        <f t="array" ref="G97">SUM(IF('6. Class A Consumption Data'!L221:M221="B",'6. Class A Consumption Data'!L219:M219))</f>
        <v>0</v>
      </c>
      <c r="H97" s="476">
        <f t="array" ref="H97">SUM(IF('6. Class A Consumption Data'!N221:O221="B",'6. Class A Consumption Data'!N219:O219))</f>
        <v>0</v>
      </c>
      <c r="I97" s="478">
        <f t="shared" si="1"/>
        <v>0</v>
      </c>
      <c r="J97" s="479">
        <f t="shared" si="2"/>
        <v>0</v>
      </c>
      <c r="K97" s="479">
        <f t="shared" si="3"/>
        <v>0</v>
      </c>
      <c r="L97" s="479">
        <v>0</v>
      </c>
    </row>
    <row r="98" spans="1:12" s="468" customFormat="1" ht="12.5" hidden="1" x14ac:dyDescent="0.25">
      <c r="A98" s="474" t="s">
        <v>357</v>
      </c>
      <c r="B98" s="474"/>
      <c r="C98" s="475">
        <f t="shared" ref="C98:C129" si="5">SUM(D98:E98)</f>
        <v>0</v>
      </c>
      <c r="D98" s="476">
        <v>0</v>
      </c>
      <c r="E98" s="476">
        <v>0</v>
      </c>
      <c r="F98" s="476">
        <f t="array" ref="F98">SUM(IF('6. Class A Consumption Data'!J224:K224="B",'6. Class A Consumption Data'!J222:K222))</f>
        <v>0</v>
      </c>
      <c r="G98" s="476">
        <f t="array" ref="G98">SUM(IF('6. Class A Consumption Data'!L224:M224="B",'6. Class A Consumption Data'!L222:M222))</f>
        <v>0</v>
      </c>
      <c r="H98" s="476">
        <f t="array" ref="H98">SUM(IF('6. Class A Consumption Data'!N224:O224="B",'6. Class A Consumption Data'!N222:O222))</f>
        <v>0</v>
      </c>
      <c r="I98" s="478">
        <f t="shared" ref="I98:I161" si="6">IFERROR(+C98/($C$184),0)</f>
        <v>0</v>
      </c>
      <c r="J98" s="479">
        <f t="shared" ref="J98:J161" si="7">+I98*$C$28</f>
        <v>0</v>
      </c>
      <c r="K98" s="479">
        <f t="shared" ref="K98:K161" si="8">+J98/12</f>
        <v>0</v>
      </c>
      <c r="L98" s="479">
        <v>0</v>
      </c>
    </row>
    <row r="99" spans="1:12" s="468" customFormat="1" ht="12.5" hidden="1" x14ac:dyDescent="0.25">
      <c r="A99" s="474" t="s">
        <v>358</v>
      </c>
      <c r="B99" s="474"/>
      <c r="C99" s="475">
        <f t="shared" si="5"/>
        <v>0</v>
      </c>
      <c r="D99" s="476">
        <v>0</v>
      </c>
      <c r="E99" s="476">
        <v>0</v>
      </c>
      <c r="F99" s="476">
        <f t="array" ref="F99">SUM(IF('6. Class A Consumption Data'!J227:K227="B",'6. Class A Consumption Data'!J225:K225))</f>
        <v>0</v>
      </c>
      <c r="G99" s="476">
        <f t="array" ref="G99">SUM(IF('6. Class A Consumption Data'!L227:M227="B",'6. Class A Consumption Data'!L225:M225))</f>
        <v>0</v>
      </c>
      <c r="H99" s="476">
        <f t="array" ref="H99">SUM(IF('6. Class A Consumption Data'!N227:O227="B",'6. Class A Consumption Data'!N225:O225))</f>
        <v>0</v>
      </c>
      <c r="I99" s="478">
        <f t="shared" si="6"/>
        <v>0</v>
      </c>
      <c r="J99" s="479">
        <f t="shared" si="7"/>
        <v>0</v>
      </c>
      <c r="K99" s="479">
        <f t="shared" si="8"/>
        <v>0</v>
      </c>
      <c r="L99" s="479">
        <v>0</v>
      </c>
    </row>
    <row r="100" spans="1:12" s="468" customFormat="1" ht="12.5" hidden="1" x14ac:dyDescent="0.25">
      <c r="A100" s="474" t="s">
        <v>359</v>
      </c>
      <c r="B100" s="474"/>
      <c r="C100" s="475">
        <f t="shared" si="5"/>
        <v>0</v>
      </c>
      <c r="D100" s="476">
        <v>0</v>
      </c>
      <c r="E100" s="476">
        <v>0</v>
      </c>
      <c r="F100" s="476">
        <f t="array" ref="F100">SUM(IF('6. Class A Consumption Data'!J230:K230="B",'6. Class A Consumption Data'!J228:K228))</f>
        <v>0</v>
      </c>
      <c r="G100" s="476">
        <f t="array" ref="G100">SUM(IF('6. Class A Consumption Data'!L230:M230="B",'6. Class A Consumption Data'!L228:M228))</f>
        <v>0</v>
      </c>
      <c r="H100" s="476">
        <f t="array" ref="H100">SUM(IF('6. Class A Consumption Data'!N230:O230="B",'6. Class A Consumption Data'!N228:O228))</f>
        <v>0</v>
      </c>
      <c r="I100" s="478">
        <f t="shared" si="6"/>
        <v>0</v>
      </c>
      <c r="J100" s="479">
        <f t="shared" si="7"/>
        <v>0</v>
      </c>
      <c r="K100" s="479">
        <f t="shared" si="8"/>
        <v>0</v>
      </c>
      <c r="L100" s="479">
        <v>0</v>
      </c>
    </row>
    <row r="101" spans="1:12" s="468" customFormat="1" ht="12.5" hidden="1" x14ac:dyDescent="0.25">
      <c r="A101" s="474" t="s">
        <v>360</v>
      </c>
      <c r="B101" s="474"/>
      <c r="C101" s="475">
        <f t="shared" si="5"/>
        <v>0</v>
      </c>
      <c r="D101" s="476">
        <v>0</v>
      </c>
      <c r="E101" s="476">
        <v>0</v>
      </c>
      <c r="F101" s="476">
        <f t="array" ref="F101">SUM(IF('6. Class A Consumption Data'!J233:K233="B",'6. Class A Consumption Data'!J231:K231))</f>
        <v>0</v>
      </c>
      <c r="G101" s="476">
        <f t="array" ref="G101">SUM(IF('6. Class A Consumption Data'!L233:M233="B",'6. Class A Consumption Data'!L231:M231))</f>
        <v>0</v>
      </c>
      <c r="H101" s="476">
        <f t="array" ref="H101">SUM(IF('6. Class A Consumption Data'!N233:O233="B",'6. Class A Consumption Data'!N231:O231))</f>
        <v>0</v>
      </c>
      <c r="I101" s="478">
        <f t="shared" si="6"/>
        <v>0</v>
      </c>
      <c r="J101" s="479">
        <f t="shared" si="7"/>
        <v>0</v>
      </c>
      <c r="K101" s="479">
        <f t="shared" si="8"/>
        <v>0</v>
      </c>
      <c r="L101" s="479">
        <v>0</v>
      </c>
    </row>
    <row r="102" spans="1:12" s="468" customFormat="1" ht="12.5" hidden="1" x14ac:dyDescent="0.25">
      <c r="A102" s="474" t="s">
        <v>361</v>
      </c>
      <c r="B102" s="474"/>
      <c r="C102" s="475">
        <f t="shared" si="5"/>
        <v>0</v>
      </c>
      <c r="D102" s="476">
        <v>0</v>
      </c>
      <c r="E102" s="476">
        <v>0</v>
      </c>
      <c r="F102" s="476">
        <f t="array" ref="F102">SUM(IF('6. Class A Consumption Data'!J236:K236="B",'6. Class A Consumption Data'!J234:K234))</f>
        <v>0</v>
      </c>
      <c r="G102" s="476">
        <f t="array" ref="G102">SUM(IF('6. Class A Consumption Data'!L236:M236="B",'6. Class A Consumption Data'!L234:M234))</f>
        <v>0</v>
      </c>
      <c r="H102" s="476">
        <f t="array" ref="H102">SUM(IF('6. Class A Consumption Data'!N236:O236="B",'6. Class A Consumption Data'!N234:O234))</f>
        <v>0</v>
      </c>
      <c r="I102" s="478">
        <f t="shared" si="6"/>
        <v>0</v>
      </c>
      <c r="J102" s="479">
        <f t="shared" si="7"/>
        <v>0</v>
      </c>
      <c r="K102" s="479">
        <f t="shared" si="8"/>
        <v>0</v>
      </c>
      <c r="L102" s="479">
        <v>0</v>
      </c>
    </row>
    <row r="103" spans="1:12" s="468" customFormat="1" ht="12.5" hidden="1" x14ac:dyDescent="0.25">
      <c r="A103" s="474" t="s">
        <v>362</v>
      </c>
      <c r="B103" s="474"/>
      <c r="C103" s="475">
        <f t="shared" si="5"/>
        <v>0</v>
      </c>
      <c r="D103" s="476">
        <v>0</v>
      </c>
      <c r="E103" s="476">
        <v>0</v>
      </c>
      <c r="F103" s="476">
        <f t="array" ref="F103">SUM(IF('6. Class A Consumption Data'!J239:K239="B",'6. Class A Consumption Data'!J237:K237))</f>
        <v>0</v>
      </c>
      <c r="G103" s="476">
        <f t="array" ref="G103">SUM(IF('6. Class A Consumption Data'!L239:M239="B",'6. Class A Consumption Data'!L237:M237))</f>
        <v>0</v>
      </c>
      <c r="H103" s="476">
        <f t="array" ref="H103">SUM(IF('6. Class A Consumption Data'!N239:O239="B",'6. Class A Consumption Data'!N237:O237))</f>
        <v>0</v>
      </c>
      <c r="I103" s="478">
        <f t="shared" si="6"/>
        <v>0</v>
      </c>
      <c r="J103" s="479">
        <f t="shared" si="7"/>
        <v>0</v>
      </c>
      <c r="K103" s="479">
        <f t="shared" si="8"/>
        <v>0</v>
      </c>
      <c r="L103" s="479">
        <v>0</v>
      </c>
    </row>
    <row r="104" spans="1:12" s="468" customFormat="1" ht="12.5" hidden="1" x14ac:dyDescent="0.25">
      <c r="A104" s="474" t="s">
        <v>363</v>
      </c>
      <c r="B104" s="474"/>
      <c r="C104" s="475">
        <f t="shared" si="5"/>
        <v>0</v>
      </c>
      <c r="D104" s="476">
        <v>0</v>
      </c>
      <c r="E104" s="476">
        <v>0</v>
      </c>
      <c r="F104" s="476">
        <f t="array" ref="F104">SUM(IF('6. Class A Consumption Data'!J242:K242="B",'6. Class A Consumption Data'!J240:K240))</f>
        <v>0</v>
      </c>
      <c r="G104" s="476">
        <f t="array" ref="G104">SUM(IF('6. Class A Consumption Data'!L242:M242="B",'6. Class A Consumption Data'!L240:M240))</f>
        <v>0</v>
      </c>
      <c r="H104" s="476">
        <f t="array" ref="H104">SUM(IF('6. Class A Consumption Data'!N242:O242="B",'6. Class A Consumption Data'!N240:O240))</f>
        <v>0</v>
      </c>
      <c r="I104" s="478">
        <f t="shared" si="6"/>
        <v>0</v>
      </c>
      <c r="J104" s="479">
        <f t="shared" si="7"/>
        <v>0</v>
      </c>
      <c r="K104" s="479">
        <f t="shared" si="8"/>
        <v>0</v>
      </c>
      <c r="L104" s="479">
        <v>0</v>
      </c>
    </row>
    <row r="105" spans="1:12" s="468" customFormat="1" ht="12.5" hidden="1" x14ac:dyDescent="0.25">
      <c r="A105" s="474" t="s">
        <v>364</v>
      </c>
      <c r="B105" s="474"/>
      <c r="C105" s="475">
        <f t="shared" si="5"/>
        <v>0</v>
      </c>
      <c r="D105" s="476">
        <v>0</v>
      </c>
      <c r="E105" s="476">
        <v>0</v>
      </c>
      <c r="F105" s="476">
        <f t="array" ref="F105">SUM(IF('6. Class A Consumption Data'!J245:K245="B",'6. Class A Consumption Data'!J243:K243))</f>
        <v>0</v>
      </c>
      <c r="G105" s="476">
        <f t="array" ref="G105">SUM(IF('6. Class A Consumption Data'!L245:M245="B",'6. Class A Consumption Data'!L243:M243))</f>
        <v>0</v>
      </c>
      <c r="H105" s="476">
        <f t="array" ref="H105">SUM(IF('6. Class A Consumption Data'!N245:O245="B",'6. Class A Consumption Data'!N243:O243))</f>
        <v>0</v>
      </c>
      <c r="I105" s="478">
        <f t="shared" si="6"/>
        <v>0</v>
      </c>
      <c r="J105" s="479">
        <f t="shared" si="7"/>
        <v>0</v>
      </c>
      <c r="K105" s="479">
        <f t="shared" si="8"/>
        <v>0</v>
      </c>
      <c r="L105" s="479">
        <v>0</v>
      </c>
    </row>
    <row r="106" spans="1:12" s="468" customFormat="1" ht="12.5" hidden="1" x14ac:dyDescent="0.25">
      <c r="A106" s="474" t="s">
        <v>365</v>
      </c>
      <c r="B106" s="474"/>
      <c r="C106" s="475">
        <f t="shared" si="5"/>
        <v>0</v>
      </c>
      <c r="D106" s="476">
        <v>0</v>
      </c>
      <c r="E106" s="476">
        <v>0</v>
      </c>
      <c r="F106" s="476">
        <f t="array" ref="F106">SUM(IF('6. Class A Consumption Data'!J248:K248="B",'6. Class A Consumption Data'!J246:K246))</f>
        <v>0</v>
      </c>
      <c r="G106" s="476">
        <f t="array" ref="G106">SUM(IF('6. Class A Consumption Data'!L248:M248="B",'6. Class A Consumption Data'!L246:M246))</f>
        <v>0</v>
      </c>
      <c r="H106" s="476">
        <f t="array" ref="H106">SUM(IF('6. Class A Consumption Data'!N248:O248="B",'6. Class A Consumption Data'!N246:O246))</f>
        <v>0</v>
      </c>
      <c r="I106" s="478">
        <f t="shared" si="6"/>
        <v>0</v>
      </c>
      <c r="J106" s="479">
        <f t="shared" si="7"/>
        <v>0</v>
      </c>
      <c r="K106" s="479">
        <f t="shared" si="8"/>
        <v>0</v>
      </c>
      <c r="L106" s="479">
        <v>0</v>
      </c>
    </row>
    <row r="107" spans="1:12" s="468" customFormat="1" ht="12.5" hidden="1" x14ac:dyDescent="0.25">
      <c r="A107" s="474" t="s">
        <v>366</v>
      </c>
      <c r="B107" s="474"/>
      <c r="C107" s="475">
        <f t="shared" si="5"/>
        <v>0</v>
      </c>
      <c r="D107" s="476">
        <v>0</v>
      </c>
      <c r="E107" s="476">
        <v>0</v>
      </c>
      <c r="F107" s="476">
        <f t="array" ref="F107">SUM(IF('6. Class A Consumption Data'!J251:K251="B",'6. Class A Consumption Data'!J249:K249))</f>
        <v>0</v>
      </c>
      <c r="G107" s="476">
        <f t="array" ref="G107">SUM(IF('6. Class A Consumption Data'!L251:M251="B",'6. Class A Consumption Data'!L249:M249))</f>
        <v>0</v>
      </c>
      <c r="H107" s="476">
        <f t="array" ref="H107">SUM(IF('6. Class A Consumption Data'!N251:O251="B",'6. Class A Consumption Data'!N249:O249))</f>
        <v>0</v>
      </c>
      <c r="I107" s="478">
        <f t="shared" si="6"/>
        <v>0</v>
      </c>
      <c r="J107" s="479">
        <f t="shared" si="7"/>
        <v>0</v>
      </c>
      <c r="K107" s="479">
        <f t="shared" si="8"/>
        <v>0</v>
      </c>
      <c r="L107" s="479">
        <v>0</v>
      </c>
    </row>
    <row r="108" spans="1:12" s="468" customFormat="1" ht="12.5" hidden="1" x14ac:dyDescent="0.25">
      <c r="A108" s="474" t="s">
        <v>367</v>
      </c>
      <c r="B108" s="474"/>
      <c r="C108" s="475">
        <f t="shared" si="5"/>
        <v>0</v>
      </c>
      <c r="D108" s="476">
        <v>0</v>
      </c>
      <c r="E108" s="476">
        <v>0</v>
      </c>
      <c r="F108" s="476">
        <f t="array" ref="F108">SUM(IF('6. Class A Consumption Data'!J254:K254="B",'6. Class A Consumption Data'!J252:K252))</f>
        <v>0</v>
      </c>
      <c r="G108" s="476">
        <f t="array" ref="G108">SUM(IF('6. Class A Consumption Data'!L254:M254="B",'6. Class A Consumption Data'!L252:M252))</f>
        <v>0</v>
      </c>
      <c r="H108" s="476">
        <f t="array" ref="H108">SUM(IF('6. Class A Consumption Data'!N254:O254="B",'6. Class A Consumption Data'!N252:O252))</f>
        <v>0</v>
      </c>
      <c r="I108" s="478">
        <f t="shared" si="6"/>
        <v>0</v>
      </c>
      <c r="J108" s="479">
        <f t="shared" si="7"/>
        <v>0</v>
      </c>
      <c r="K108" s="479">
        <f t="shared" si="8"/>
        <v>0</v>
      </c>
      <c r="L108" s="479">
        <v>0</v>
      </c>
    </row>
    <row r="109" spans="1:12" s="468" customFormat="1" ht="12.5" hidden="1" x14ac:dyDescent="0.25">
      <c r="A109" s="474" t="s">
        <v>368</v>
      </c>
      <c r="B109" s="474"/>
      <c r="C109" s="475">
        <f t="shared" si="5"/>
        <v>0</v>
      </c>
      <c r="D109" s="476">
        <v>0</v>
      </c>
      <c r="E109" s="476">
        <v>0</v>
      </c>
      <c r="F109" s="476">
        <f t="array" ref="F109">SUM(IF('6. Class A Consumption Data'!J257:K257="B",'6. Class A Consumption Data'!J255:K255))</f>
        <v>0</v>
      </c>
      <c r="G109" s="476">
        <f t="array" ref="G109">SUM(IF('6. Class A Consumption Data'!L257:M257="B",'6. Class A Consumption Data'!L255:M255))</f>
        <v>0</v>
      </c>
      <c r="H109" s="476">
        <f t="array" ref="H109">SUM(IF('6. Class A Consumption Data'!N257:O257="B",'6. Class A Consumption Data'!N255:O255))</f>
        <v>0</v>
      </c>
      <c r="I109" s="478">
        <f t="shared" si="6"/>
        <v>0</v>
      </c>
      <c r="J109" s="479">
        <f t="shared" si="7"/>
        <v>0</v>
      </c>
      <c r="K109" s="479">
        <f t="shared" si="8"/>
        <v>0</v>
      </c>
      <c r="L109" s="479">
        <v>0</v>
      </c>
    </row>
    <row r="110" spans="1:12" s="468" customFormat="1" ht="12.5" hidden="1" x14ac:dyDescent="0.25">
      <c r="A110" s="474" t="s">
        <v>369</v>
      </c>
      <c r="B110" s="474"/>
      <c r="C110" s="475">
        <f t="shared" si="5"/>
        <v>0</v>
      </c>
      <c r="D110" s="476">
        <v>0</v>
      </c>
      <c r="E110" s="476">
        <v>0</v>
      </c>
      <c r="F110" s="476">
        <f t="array" ref="F110">SUM(IF('6. Class A Consumption Data'!J260:K260="B",'6. Class A Consumption Data'!J258:K258))</f>
        <v>0</v>
      </c>
      <c r="G110" s="476">
        <f t="array" ref="G110">SUM(IF('6. Class A Consumption Data'!L260:M260="B",'6. Class A Consumption Data'!L258:M258))</f>
        <v>0</v>
      </c>
      <c r="H110" s="476">
        <f t="array" ref="H110">SUM(IF('6. Class A Consumption Data'!N260:O260="B",'6. Class A Consumption Data'!N258:O258))</f>
        <v>0</v>
      </c>
      <c r="I110" s="478">
        <f t="shared" si="6"/>
        <v>0</v>
      </c>
      <c r="J110" s="479">
        <f t="shared" si="7"/>
        <v>0</v>
      </c>
      <c r="K110" s="479">
        <f t="shared" si="8"/>
        <v>0</v>
      </c>
      <c r="L110" s="479">
        <v>0</v>
      </c>
    </row>
    <row r="111" spans="1:12" s="468" customFormat="1" ht="12.5" hidden="1" x14ac:dyDescent="0.25">
      <c r="A111" s="474" t="s">
        <v>370</v>
      </c>
      <c r="B111" s="474"/>
      <c r="C111" s="475">
        <f t="shared" si="5"/>
        <v>0</v>
      </c>
      <c r="D111" s="476">
        <v>0</v>
      </c>
      <c r="E111" s="476">
        <v>0</v>
      </c>
      <c r="F111" s="476">
        <f t="array" ref="F111">SUM(IF('6. Class A Consumption Data'!J263:K263="B",'6. Class A Consumption Data'!J261:K261))</f>
        <v>0</v>
      </c>
      <c r="G111" s="476">
        <f t="array" ref="G111">SUM(IF('6. Class A Consumption Data'!L263:M263="B",'6. Class A Consumption Data'!L261:M261))</f>
        <v>0</v>
      </c>
      <c r="H111" s="476">
        <f t="array" ref="H111">SUM(IF('6. Class A Consumption Data'!N263:O263="B",'6. Class A Consumption Data'!N261:O261))</f>
        <v>0</v>
      </c>
      <c r="I111" s="478">
        <f t="shared" si="6"/>
        <v>0</v>
      </c>
      <c r="J111" s="479">
        <f t="shared" si="7"/>
        <v>0</v>
      </c>
      <c r="K111" s="479">
        <f t="shared" si="8"/>
        <v>0</v>
      </c>
      <c r="L111" s="479">
        <v>0</v>
      </c>
    </row>
    <row r="112" spans="1:12" s="468" customFormat="1" ht="12.5" hidden="1" x14ac:dyDescent="0.25">
      <c r="A112" s="474" t="s">
        <v>371</v>
      </c>
      <c r="B112" s="474"/>
      <c r="C112" s="475">
        <f t="shared" si="5"/>
        <v>0</v>
      </c>
      <c r="D112" s="476">
        <v>0</v>
      </c>
      <c r="E112" s="476">
        <v>0</v>
      </c>
      <c r="F112" s="476">
        <f t="array" ref="F112">SUM(IF('6. Class A Consumption Data'!J266:K266="B",'6. Class A Consumption Data'!J264:K264))</f>
        <v>0</v>
      </c>
      <c r="G112" s="476">
        <f t="array" ref="G112">SUM(IF('6. Class A Consumption Data'!L266:M266="B",'6. Class A Consumption Data'!L264:M264))</f>
        <v>0</v>
      </c>
      <c r="H112" s="476">
        <f t="array" ref="H112">SUM(IF('6. Class A Consumption Data'!N266:O266="B",'6. Class A Consumption Data'!N264:O264))</f>
        <v>0</v>
      </c>
      <c r="I112" s="478">
        <f t="shared" si="6"/>
        <v>0</v>
      </c>
      <c r="J112" s="479">
        <f t="shared" si="7"/>
        <v>0</v>
      </c>
      <c r="K112" s="479">
        <f t="shared" si="8"/>
        <v>0</v>
      </c>
      <c r="L112" s="479">
        <v>0</v>
      </c>
    </row>
    <row r="113" spans="1:12" s="468" customFormat="1" ht="12.5" hidden="1" x14ac:dyDescent="0.25">
      <c r="A113" s="474" t="s">
        <v>372</v>
      </c>
      <c r="B113" s="474"/>
      <c r="C113" s="475">
        <f t="shared" si="5"/>
        <v>0</v>
      </c>
      <c r="D113" s="476">
        <v>0</v>
      </c>
      <c r="E113" s="476">
        <v>0</v>
      </c>
      <c r="F113" s="476">
        <f t="array" ref="F113">SUM(IF('6. Class A Consumption Data'!J269:K269="B",'6. Class A Consumption Data'!J267:K267))</f>
        <v>0</v>
      </c>
      <c r="G113" s="476">
        <f t="array" ref="G113">SUM(IF('6. Class A Consumption Data'!L269:M269="B",'6. Class A Consumption Data'!L267:M267))</f>
        <v>0</v>
      </c>
      <c r="H113" s="476">
        <f t="array" ref="H113">SUM(IF('6. Class A Consumption Data'!N269:O269="B",'6. Class A Consumption Data'!N267:O267))</f>
        <v>0</v>
      </c>
      <c r="I113" s="478">
        <f t="shared" si="6"/>
        <v>0</v>
      </c>
      <c r="J113" s="479">
        <f t="shared" si="7"/>
        <v>0</v>
      </c>
      <c r="K113" s="479">
        <f t="shared" si="8"/>
        <v>0</v>
      </c>
      <c r="L113" s="479">
        <v>0</v>
      </c>
    </row>
    <row r="114" spans="1:12" s="468" customFormat="1" ht="12.5" hidden="1" x14ac:dyDescent="0.25">
      <c r="A114" s="474" t="s">
        <v>373</v>
      </c>
      <c r="B114" s="474"/>
      <c r="C114" s="475">
        <f t="shared" si="5"/>
        <v>0</v>
      </c>
      <c r="D114" s="476">
        <v>0</v>
      </c>
      <c r="E114" s="476">
        <v>0</v>
      </c>
      <c r="F114" s="476">
        <f t="array" ref="F114">SUM(IF('6. Class A Consumption Data'!J272:K272="B",'6. Class A Consumption Data'!J270:K270))</f>
        <v>0</v>
      </c>
      <c r="G114" s="476">
        <f t="array" ref="G114">SUM(IF('6. Class A Consumption Data'!L272:M272="B",'6. Class A Consumption Data'!L270:M270))</f>
        <v>0</v>
      </c>
      <c r="H114" s="476">
        <f t="array" ref="H114">SUM(IF('6. Class A Consumption Data'!N272:O272="B",'6. Class A Consumption Data'!N270:O270))</f>
        <v>0</v>
      </c>
      <c r="I114" s="478">
        <f t="shared" si="6"/>
        <v>0</v>
      </c>
      <c r="J114" s="479">
        <f t="shared" si="7"/>
        <v>0</v>
      </c>
      <c r="K114" s="479">
        <f t="shared" si="8"/>
        <v>0</v>
      </c>
      <c r="L114" s="479">
        <v>0</v>
      </c>
    </row>
    <row r="115" spans="1:12" s="468" customFormat="1" ht="12.5" hidden="1" x14ac:dyDescent="0.25">
      <c r="A115" s="474" t="s">
        <v>374</v>
      </c>
      <c r="B115" s="474"/>
      <c r="C115" s="475">
        <f t="shared" si="5"/>
        <v>0</v>
      </c>
      <c r="D115" s="476">
        <v>0</v>
      </c>
      <c r="E115" s="476">
        <v>0</v>
      </c>
      <c r="F115" s="476">
        <f t="array" ref="F115">SUM(IF('6. Class A Consumption Data'!J275:K275="B",'6. Class A Consumption Data'!J273:K273))</f>
        <v>0</v>
      </c>
      <c r="G115" s="476">
        <f t="array" ref="G115">SUM(IF('6. Class A Consumption Data'!L275:M275="B",'6. Class A Consumption Data'!L273:M273))</f>
        <v>0</v>
      </c>
      <c r="H115" s="476">
        <f t="array" ref="H115">SUM(IF('6. Class A Consumption Data'!N275:O275="B",'6. Class A Consumption Data'!N273:O273))</f>
        <v>0</v>
      </c>
      <c r="I115" s="478">
        <f t="shared" si="6"/>
        <v>0</v>
      </c>
      <c r="J115" s="479">
        <f t="shared" si="7"/>
        <v>0</v>
      </c>
      <c r="K115" s="479">
        <f t="shared" si="8"/>
        <v>0</v>
      </c>
      <c r="L115" s="479">
        <v>0</v>
      </c>
    </row>
    <row r="116" spans="1:12" s="468" customFormat="1" ht="12.5" hidden="1" x14ac:dyDescent="0.25">
      <c r="A116" s="474" t="s">
        <v>375</v>
      </c>
      <c r="B116" s="474"/>
      <c r="C116" s="475">
        <f t="shared" si="5"/>
        <v>0</v>
      </c>
      <c r="D116" s="476">
        <v>0</v>
      </c>
      <c r="E116" s="476">
        <v>0</v>
      </c>
      <c r="F116" s="476">
        <f t="array" ref="F116">SUM(IF('6. Class A Consumption Data'!J278:K278="B",'6. Class A Consumption Data'!J276:K276))</f>
        <v>0</v>
      </c>
      <c r="G116" s="476">
        <f t="array" ref="G116">SUM(IF('6. Class A Consumption Data'!L278:M278="B",'6. Class A Consumption Data'!L276:M276))</f>
        <v>0</v>
      </c>
      <c r="H116" s="476">
        <f t="array" ref="H116">SUM(IF('6. Class A Consumption Data'!N278:O278="B",'6. Class A Consumption Data'!N276:O276))</f>
        <v>0</v>
      </c>
      <c r="I116" s="478">
        <f t="shared" si="6"/>
        <v>0</v>
      </c>
      <c r="J116" s="479">
        <f t="shared" si="7"/>
        <v>0</v>
      </c>
      <c r="K116" s="479">
        <f t="shared" si="8"/>
        <v>0</v>
      </c>
      <c r="L116" s="479">
        <v>0</v>
      </c>
    </row>
    <row r="117" spans="1:12" s="468" customFormat="1" ht="12.5" hidden="1" x14ac:dyDescent="0.25">
      <c r="A117" s="474" t="s">
        <v>376</v>
      </c>
      <c r="B117" s="474"/>
      <c r="C117" s="475">
        <f t="shared" si="5"/>
        <v>0</v>
      </c>
      <c r="D117" s="476">
        <v>0</v>
      </c>
      <c r="E117" s="476">
        <v>0</v>
      </c>
      <c r="F117" s="476">
        <f t="array" ref="F117">SUM(IF('6. Class A Consumption Data'!J281:K281="B",'6. Class A Consumption Data'!J279:K279))</f>
        <v>0</v>
      </c>
      <c r="G117" s="476">
        <f t="array" ref="G117">SUM(IF('6. Class A Consumption Data'!L281:M281="B",'6. Class A Consumption Data'!L279:M279))</f>
        <v>0</v>
      </c>
      <c r="H117" s="476">
        <f t="array" ref="H117">SUM(IF('6. Class A Consumption Data'!N281:O281="B",'6. Class A Consumption Data'!N279:O279))</f>
        <v>0</v>
      </c>
      <c r="I117" s="478">
        <f t="shared" si="6"/>
        <v>0</v>
      </c>
      <c r="J117" s="479">
        <f t="shared" si="7"/>
        <v>0</v>
      </c>
      <c r="K117" s="479">
        <f t="shared" si="8"/>
        <v>0</v>
      </c>
      <c r="L117" s="479">
        <v>0</v>
      </c>
    </row>
    <row r="118" spans="1:12" s="468" customFormat="1" ht="12.5" hidden="1" x14ac:dyDescent="0.25">
      <c r="A118" s="474" t="s">
        <v>377</v>
      </c>
      <c r="B118" s="474"/>
      <c r="C118" s="475">
        <f t="shared" si="5"/>
        <v>0</v>
      </c>
      <c r="D118" s="476">
        <v>0</v>
      </c>
      <c r="E118" s="476">
        <v>0</v>
      </c>
      <c r="F118" s="476">
        <f t="array" ref="F118">SUM(IF('6. Class A Consumption Data'!J284:K284="B",'6. Class A Consumption Data'!J282:K282))</f>
        <v>0</v>
      </c>
      <c r="G118" s="476">
        <f t="array" ref="G118">SUM(IF('6. Class A Consumption Data'!L284:M284="B",'6. Class A Consumption Data'!L282:M282))</f>
        <v>0</v>
      </c>
      <c r="H118" s="476">
        <f t="array" ref="H118">SUM(IF('6. Class A Consumption Data'!N284:O284="B",'6. Class A Consumption Data'!N282:O282))</f>
        <v>0</v>
      </c>
      <c r="I118" s="478">
        <f t="shared" si="6"/>
        <v>0</v>
      </c>
      <c r="J118" s="479">
        <f t="shared" si="7"/>
        <v>0</v>
      </c>
      <c r="K118" s="479">
        <f t="shared" si="8"/>
        <v>0</v>
      </c>
      <c r="L118" s="479">
        <v>0</v>
      </c>
    </row>
    <row r="119" spans="1:12" s="468" customFormat="1" ht="12.5" hidden="1" x14ac:dyDescent="0.25">
      <c r="A119" s="474" t="s">
        <v>378</v>
      </c>
      <c r="B119" s="474"/>
      <c r="C119" s="475">
        <f t="shared" si="5"/>
        <v>0</v>
      </c>
      <c r="D119" s="476">
        <v>0</v>
      </c>
      <c r="E119" s="476">
        <v>0</v>
      </c>
      <c r="F119" s="476">
        <f t="array" ref="F119">SUM(IF('6. Class A Consumption Data'!J287:K287="B",'6. Class A Consumption Data'!J285:K285))</f>
        <v>0</v>
      </c>
      <c r="G119" s="476">
        <f t="array" ref="G119">SUM(IF('6. Class A Consumption Data'!L287:M287="B",'6. Class A Consumption Data'!L285:M285))</f>
        <v>0</v>
      </c>
      <c r="H119" s="476">
        <f t="array" ref="H119">SUM(IF('6. Class A Consumption Data'!N287:O287="B",'6. Class A Consumption Data'!N285:O285))</f>
        <v>0</v>
      </c>
      <c r="I119" s="478">
        <f t="shared" si="6"/>
        <v>0</v>
      </c>
      <c r="J119" s="479">
        <f t="shared" si="7"/>
        <v>0</v>
      </c>
      <c r="K119" s="479">
        <f t="shared" si="8"/>
        <v>0</v>
      </c>
      <c r="L119" s="479">
        <v>0</v>
      </c>
    </row>
    <row r="120" spans="1:12" s="468" customFormat="1" ht="12.5" hidden="1" x14ac:dyDescent="0.25">
      <c r="A120" s="474" t="s">
        <v>379</v>
      </c>
      <c r="B120" s="474"/>
      <c r="C120" s="475">
        <f t="shared" si="5"/>
        <v>0</v>
      </c>
      <c r="D120" s="476">
        <v>0</v>
      </c>
      <c r="E120" s="476">
        <v>0</v>
      </c>
      <c r="F120" s="476">
        <f t="array" ref="F120">SUM(IF('6. Class A Consumption Data'!J290:K290="B",'6. Class A Consumption Data'!J288:K288))</f>
        <v>0</v>
      </c>
      <c r="G120" s="476">
        <f t="array" ref="G120">SUM(IF('6. Class A Consumption Data'!L290:M290="B",'6. Class A Consumption Data'!L288:M288))</f>
        <v>0</v>
      </c>
      <c r="H120" s="476">
        <f t="array" ref="H120">SUM(IF('6. Class A Consumption Data'!N290:O290="B",'6. Class A Consumption Data'!N288:O288))</f>
        <v>0</v>
      </c>
      <c r="I120" s="478">
        <f t="shared" si="6"/>
        <v>0</v>
      </c>
      <c r="J120" s="479">
        <f t="shared" si="7"/>
        <v>0</v>
      </c>
      <c r="K120" s="479">
        <f t="shared" si="8"/>
        <v>0</v>
      </c>
      <c r="L120" s="479">
        <v>0</v>
      </c>
    </row>
    <row r="121" spans="1:12" s="468" customFormat="1" ht="12.5" hidden="1" x14ac:dyDescent="0.25">
      <c r="A121" s="474" t="s">
        <v>380</v>
      </c>
      <c r="B121" s="474"/>
      <c r="C121" s="475">
        <f t="shared" si="5"/>
        <v>0</v>
      </c>
      <c r="D121" s="476">
        <v>0</v>
      </c>
      <c r="E121" s="476">
        <v>0</v>
      </c>
      <c r="F121" s="476">
        <f t="array" ref="F121">SUM(IF('6. Class A Consumption Data'!J293:K293="B",'6. Class A Consumption Data'!J291:K291))</f>
        <v>0</v>
      </c>
      <c r="G121" s="476">
        <f t="array" ref="G121">SUM(IF('6. Class A Consumption Data'!L293:M293="B",'6. Class A Consumption Data'!L291:M291))</f>
        <v>0</v>
      </c>
      <c r="H121" s="476">
        <f t="array" ref="H121">SUM(IF('6. Class A Consumption Data'!N293:O293="B",'6. Class A Consumption Data'!N291:O291))</f>
        <v>0</v>
      </c>
      <c r="I121" s="478">
        <f t="shared" si="6"/>
        <v>0</v>
      </c>
      <c r="J121" s="479">
        <f t="shared" si="7"/>
        <v>0</v>
      </c>
      <c r="K121" s="479">
        <f t="shared" si="8"/>
        <v>0</v>
      </c>
      <c r="L121" s="479">
        <v>0</v>
      </c>
    </row>
    <row r="122" spans="1:12" s="468" customFormat="1" ht="12.5" hidden="1" x14ac:dyDescent="0.25">
      <c r="A122" s="474" t="s">
        <v>381</v>
      </c>
      <c r="B122" s="474"/>
      <c r="C122" s="475">
        <f t="shared" si="5"/>
        <v>0</v>
      </c>
      <c r="D122" s="476">
        <v>0</v>
      </c>
      <c r="E122" s="476">
        <v>0</v>
      </c>
      <c r="F122" s="476">
        <f t="array" ref="F122">SUM(IF('6. Class A Consumption Data'!J296:K296="B",'6. Class A Consumption Data'!J294:K294))</f>
        <v>0</v>
      </c>
      <c r="G122" s="476">
        <f t="array" ref="G122">SUM(IF('6. Class A Consumption Data'!L296:M296="B",'6. Class A Consumption Data'!L294:M294))</f>
        <v>0</v>
      </c>
      <c r="H122" s="476">
        <f t="array" ref="H122">SUM(IF('6. Class A Consumption Data'!N296:O296="B",'6. Class A Consumption Data'!N294:O294))</f>
        <v>0</v>
      </c>
      <c r="I122" s="478">
        <f t="shared" si="6"/>
        <v>0</v>
      </c>
      <c r="J122" s="479">
        <f t="shared" si="7"/>
        <v>0</v>
      </c>
      <c r="K122" s="479">
        <f t="shared" si="8"/>
        <v>0</v>
      </c>
      <c r="L122" s="479">
        <v>0</v>
      </c>
    </row>
    <row r="123" spans="1:12" s="468" customFormat="1" ht="12.5" hidden="1" x14ac:dyDescent="0.25">
      <c r="A123" s="474" t="s">
        <v>382</v>
      </c>
      <c r="B123" s="474"/>
      <c r="C123" s="475">
        <f t="shared" si="5"/>
        <v>0</v>
      </c>
      <c r="D123" s="476">
        <v>0</v>
      </c>
      <c r="E123" s="476">
        <v>0</v>
      </c>
      <c r="F123" s="476">
        <f t="array" ref="F123">SUM(IF('6. Class A Consumption Data'!J299:K299="B",'6. Class A Consumption Data'!J297:K297))</f>
        <v>0</v>
      </c>
      <c r="G123" s="476">
        <f t="array" ref="G123">SUM(IF('6. Class A Consumption Data'!L299:M299="B",'6. Class A Consumption Data'!L297:M297))</f>
        <v>0</v>
      </c>
      <c r="H123" s="476">
        <f t="array" ref="H123">SUM(IF('6. Class A Consumption Data'!N299:O299="B",'6. Class A Consumption Data'!N297:O297))</f>
        <v>0</v>
      </c>
      <c r="I123" s="478">
        <f t="shared" si="6"/>
        <v>0</v>
      </c>
      <c r="J123" s="479">
        <f t="shared" si="7"/>
        <v>0</v>
      </c>
      <c r="K123" s="479">
        <f t="shared" si="8"/>
        <v>0</v>
      </c>
      <c r="L123" s="479">
        <v>0</v>
      </c>
    </row>
    <row r="124" spans="1:12" s="468" customFormat="1" ht="12.5" hidden="1" x14ac:dyDescent="0.25">
      <c r="A124" s="474" t="s">
        <v>383</v>
      </c>
      <c r="B124" s="474"/>
      <c r="C124" s="475">
        <f t="shared" si="5"/>
        <v>0</v>
      </c>
      <c r="D124" s="476">
        <v>0</v>
      </c>
      <c r="E124" s="476">
        <v>0</v>
      </c>
      <c r="F124" s="476">
        <f t="array" ref="F124">SUM(IF('6. Class A Consumption Data'!J302:K302="B",'6. Class A Consumption Data'!J300:K300))</f>
        <v>0</v>
      </c>
      <c r="G124" s="476">
        <f t="array" ref="G124">SUM(IF('6. Class A Consumption Data'!L302:M302="B",'6. Class A Consumption Data'!L300:M300))</f>
        <v>0</v>
      </c>
      <c r="H124" s="476">
        <f t="array" ref="H124">SUM(IF('6. Class A Consumption Data'!N302:O302="B",'6. Class A Consumption Data'!N300:O300))</f>
        <v>0</v>
      </c>
      <c r="I124" s="478">
        <f t="shared" si="6"/>
        <v>0</v>
      </c>
      <c r="J124" s="479">
        <f t="shared" si="7"/>
        <v>0</v>
      </c>
      <c r="K124" s="479">
        <f t="shared" si="8"/>
        <v>0</v>
      </c>
      <c r="L124" s="479">
        <v>0</v>
      </c>
    </row>
    <row r="125" spans="1:12" s="468" customFormat="1" ht="12.5" hidden="1" x14ac:dyDescent="0.25">
      <c r="A125" s="474" t="s">
        <v>384</v>
      </c>
      <c r="B125" s="474"/>
      <c r="C125" s="475">
        <f t="shared" si="5"/>
        <v>0</v>
      </c>
      <c r="D125" s="476">
        <v>0</v>
      </c>
      <c r="E125" s="476">
        <v>0</v>
      </c>
      <c r="F125" s="476">
        <f t="array" ref="F125">SUM(IF('6. Class A Consumption Data'!J305:K305="B",'6. Class A Consumption Data'!J303:K303))</f>
        <v>0</v>
      </c>
      <c r="G125" s="476">
        <f t="array" ref="G125">SUM(IF('6. Class A Consumption Data'!L305:M305="B",'6. Class A Consumption Data'!L303:M303))</f>
        <v>0</v>
      </c>
      <c r="H125" s="476">
        <f t="array" ref="H125">SUM(IF('6. Class A Consumption Data'!N305:O305="B",'6. Class A Consumption Data'!N303:O303))</f>
        <v>0</v>
      </c>
      <c r="I125" s="478">
        <f t="shared" si="6"/>
        <v>0</v>
      </c>
      <c r="J125" s="479">
        <f t="shared" si="7"/>
        <v>0</v>
      </c>
      <c r="K125" s="479">
        <f t="shared" si="8"/>
        <v>0</v>
      </c>
      <c r="L125" s="479">
        <v>0</v>
      </c>
    </row>
    <row r="126" spans="1:12" s="468" customFormat="1" ht="12.5" hidden="1" x14ac:dyDescent="0.25">
      <c r="A126" s="474" t="s">
        <v>385</v>
      </c>
      <c r="B126" s="474"/>
      <c r="C126" s="475">
        <f t="shared" si="5"/>
        <v>0</v>
      </c>
      <c r="D126" s="476">
        <v>0</v>
      </c>
      <c r="E126" s="476">
        <v>0</v>
      </c>
      <c r="F126" s="476">
        <f t="array" ref="F126">SUM(IF('6. Class A Consumption Data'!J308:K308="B",'6. Class A Consumption Data'!J306:K306))</f>
        <v>0</v>
      </c>
      <c r="G126" s="476">
        <f t="array" ref="G126">SUM(IF('6. Class A Consumption Data'!L308:M308="B",'6. Class A Consumption Data'!L306:M306))</f>
        <v>0</v>
      </c>
      <c r="H126" s="476">
        <f t="array" ref="H126">SUM(IF('6. Class A Consumption Data'!N308:O308="B",'6. Class A Consumption Data'!N306:O306))</f>
        <v>0</v>
      </c>
      <c r="I126" s="478">
        <f t="shared" si="6"/>
        <v>0</v>
      </c>
      <c r="J126" s="479">
        <f t="shared" si="7"/>
        <v>0</v>
      </c>
      <c r="K126" s="479">
        <f t="shared" si="8"/>
        <v>0</v>
      </c>
      <c r="L126" s="479">
        <v>0</v>
      </c>
    </row>
    <row r="127" spans="1:12" s="468" customFormat="1" ht="12.5" hidden="1" x14ac:dyDescent="0.25">
      <c r="A127" s="474" t="s">
        <v>386</v>
      </c>
      <c r="B127" s="474"/>
      <c r="C127" s="475">
        <f t="shared" si="5"/>
        <v>0</v>
      </c>
      <c r="D127" s="476">
        <v>0</v>
      </c>
      <c r="E127" s="476">
        <v>0</v>
      </c>
      <c r="F127" s="476">
        <f t="array" ref="F127">SUM(IF('6. Class A Consumption Data'!J311:K311="B",'6. Class A Consumption Data'!J309:K309))</f>
        <v>0</v>
      </c>
      <c r="G127" s="476">
        <f t="array" ref="G127">SUM(IF('6. Class A Consumption Data'!L311:M311="B",'6. Class A Consumption Data'!L309:M309))</f>
        <v>0</v>
      </c>
      <c r="H127" s="476">
        <f t="array" ref="H127">SUM(IF('6. Class A Consumption Data'!N311:O311="B",'6. Class A Consumption Data'!N309:O309))</f>
        <v>0</v>
      </c>
      <c r="I127" s="478">
        <f t="shared" si="6"/>
        <v>0</v>
      </c>
      <c r="J127" s="479">
        <f t="shared" si="7"/>
        <v>0</v>
      </c>
      <c r="K127" s="479">
        <f t="shared" si="8"/>
        <v>0</v>
      </c>
      <c r="L127" s="479">
        <v>0</v>
      </c>
    </row>
    <row r="128" spans="1:12" s="468" customFormat="1" ht="12.5" hidden="1" x14ac:dyDescent="0.25">
      <c r="A128" s="474" t="s">
        <v>387</v>
      </c>
      <c r="B128" s="474"/>
      <c r="C128" s="475">
        <f t="shared" si="5"/>
        <v>0</v>
      </c>
      <c r="D128" s="476">
        <v>0</v>
      </c>
      <c r="E128" s="476">
        <v>0</v>
      </c>
      <c r="F128" s="476">
        <f t="array" ref="F128">SUM(IF('6. Class A Consumption Data'!J314:K314="B",'6. Class A Consumption Data'!J312:K312))</f>
        <v>0</v>
      </c>
      <c r="G128" s="476">
        <f t="array" ref="G128">SUM(IF('6. Class A Consumption Data'!L314:M314="B",'6. Class A Consumption Data'!L312:M312))</f>
        <v>0</v>
      </c>
      <c r="H128" s="476">
        <f t="array" ref="H128">SUM(IF('6. Class A Consumption Data'!N314:O314="B",'6. Class A Consumption Data'!N312:O312))</f>
        <v>0</v>
      </c>
      <c r="I128" s="478">
        <f t="shared" si="6"/>
        <v>0</v>
      </c>
      <c r="J128" s="479">
        <f t="shared" si="7"/>
        <v>0</v>
      </c>
      <c r="K128" s="479">
        <f t="shared" si="8"/>
        <v>0</v>
      </c>
      <c r="L128" s="479">
        <v>0</v>
      </c>
    </row>
    <row r="129" spans="1:12" s="468" customFormat="1" ht="12.5" hidden="1" x14ac:dyDescent="0.25">
      <c r="A129" s="474" t="s">
        <v>388</v>
      </c>
      <c r="B129" s="474"/>
      <c r="C129" s="475">
        <f t="shared" si="5"/>
        <v>0</v>
      </c>
      <c r="D129" s="476">
        <v>0</v>
      </c>
      <c r="E129" s="476">
        <v>0</v>
      </c>
      <c r="F129" s="476">
        <f t="array" ref="F129">SUM(IF('6. Class A Consumption Data'!J317:K317="B",'6. Class A Consumption Data'!J315:K315))</f>
        <v>0</v>
      </c>
      <c r="G129" s="476">
        <f t="array" ref="G129">SUM(IF('6. Class A Consumption Data'!L317:M317="B",'6. Class A Consumption Data'!L315:M315))</f>
        <v>0</v>
      </c>
      <c r="H129" s="476">
        <f t="array" ref="H129">SUM(IF('6. Class A Consumption Data'!N317:O317="B",'6. Class A Consumption Data'!N315:O315))</f>
        <v>0</v>
      </c>
      <c r="I129" s="478">
        <f t="shared" si="6"/>
        <v>0</v>
      </c>
      <c r="J129" s="479">
        <f t="shared" si="7"/>
        <v>0</v>
      </c>
      <c r="K129" s="479">
        <f t="shared" si="8"/>
        <v>0</v>
      </c>
      <c r="L129" s="479">
        <v>0</v>
      </c>
    </row>
    <row r="130" spans="1:12" s="468" customFormat="1" ht="12.5" hidden="1" x14ac:dyDescent="0.25">
      <c r="A130" s="474" t="s">
        <v>389</v>
      </c>
      <c r="B130" s="474"/>
      <c r="C130" s="475">
        <f t="shared" ref="C130:C161" si="9">SUM(D130:E130)</f>
        <v>0</v>
      </c>
      <c r="D130" s="476">
        <v>0</v>
      </c>
      <c r="E130" s="476">
        <v>0</v>
      </c>
      <c r="F130" s="476">
        <f t="array" ref="F130">SUM(IF('6. Class A Consumption Data'!J320:K320="B",'6. Class A Consumption Data'!J318:K318))</f>
        <v>0</v>
      </c>
      <c r="G130" s="476">
        <f t="array" ref="G130">SUM(IF('6. Class A Consumption Data'!L320:M320="B",'6. Class A Consumption Data'!L318:M318))</f>
        <v>0</v>
      </c>
      <c r="H130" s="476">
        <f t="array" ref="H130">SUM(IF('6. Class A Consumption Data'!N320:O320="B",'6. Class A Consumption Data'!N318:O318))</f>
        <v>0</v>
      </c>
      <c r="I130" s="478">
        <f t="shared" si="6"/>
        <v>0</v>
      </c>
      <c r="J130" s="479">
        <f t="shared" si="7"/>
        <v>0</v>
      </c>
      <c r="K130" s="479">
        <f t="shared" si="8"/>
        <v>0</v>
      </c>
      <c r="L130" s="479">
        <v>0</v>
      </c>
    </row>
    <row r="131" spans="1:12" s="468" customFormat="1" ht="12.5" hidden="1" x14ac:dyDescent="0.25">
      <c r="A131" s="474" t="s">
        <v>390</v>
      </c>
      <c r="B131" s="474"/>
      <c r="C131" s="475">
        <f t="shared" si="9"/>
        <v>0</v>
      </c>
      <c r="D131" s="476">
        <v>0</v>
      </c>
      <c r="E131" s="476">
        <v>0</v>
      </c>
      <c r="F131" s="476">
        <f t="array" ref="F131">SUM(IF('6. Class A Consumption Data'!J323:K323="B",'6. Class A Consumption Data'!J321:K321))</f>
        <v>0</v>
      </c>
      <c r="G131" s="476">
        <f t="array" ref="G131">SUM(IF('6. Class A Consumption Data'!L323:M323="B",'6. Class A Consumption Data'!L321:M321))</f>
        <v>0</v>
      </c>
      <c r="H131" s="476">
        <f t="array" ref="H131">SUM(IF('6. Class A Consumption Data'!N323:O323="B",'6. Class A Consumption Data'!N321:O321))</f>
        <v>0</v>
      </c>
      <c r="I131" s="478">
        <f t="shared" si="6"/>
        <v>0</v>
      </c>
      <c r="J131" s="479">
        <f t="shared" si="7"/>
        <v>0</v>
      </c>
      <c r="K131" s="479">
        <f t="shared" si="8"/>
        <v>0</v>
      </c>
      <c r="L131" s="479">
        <v>0</v>
      </c>
    </row>
    <row r="132" spans="1:12" s="468" customFormat="1" ht="12.5" hidden="1" x14ac:dyDescent="0.25">
      <c r="A132" s="474" t="s">
        <v>391</v>
      </c>
      <c r="B132" s="474"/>
      <c r="C132" s="475">
        <f t="shared" si="9"/>
        <v>0</v>
      </c>
      <c r="D132" s="476">
        <v>0</v>
      </c>
      <c r="E132" s="476">
        <v>0</v>
      </c>
      <c r="F132" s="476">
        <f t="array" ref="F132">SUM(IF('6. Class A Consumption Data'!J326:K326="B",'6. Class A Consumption Data'!J324:K324))</f>
        <v>0</v>
      </c>
      <c r="G132" s="476">
        <f t="array" ref="G132">SUM(IF('6. Class A Consumption Data'!L326:M326="B",'6. Class A Consumption Data'!L324:M324))</f>
        <v>0</v>
      </c>
      <c r="H132" s="476">
        <f t="array" ref="H132">SUM(IF('6. Class A Consumption Data'!N326:O326="B",'6. Class A Consumption Data'!N324:O324))</f>
        <v>0</v>
      </c>
      <c r="I132" s="478">
        <f t="shared" si="6"/>
        <v>0</v>
      </c>
      <c r="J132" s="479">
        <f t="shared" si="7"/>
        <v>0</v>
      </c>
      <c r="K132" s="479">
        <f t="shared" si="8"/>
        <v>0</v>
      </c>
      <c r="L132" s="479">
        <v>0</v>
      </c>
    </row>
    <row r="133" spans="1:12" s="468" customFormat="1" ht="12.5" hidden="1" x14ac:dyDescent="0.25">
      <c r="A133" s="474" t="s">
        <v>392</v>
      </c>
      <c r="B133" s="474"/>
      <c r="C133" s="475">
        <f t="shared" si="9"/>
        <v>0</v>
      </c>
      <c r="D133" s="476">
        <v>0</v>
      </c>
      <c r="E133" s="476">
        <v>0</v>
      </c>
      <c r="F133" s="476">
        <f t="array" ref="F133">SUM(IF('6. Class A Consumption Data'!J329:K329="B",'6. Class A Consumption Data'!J327:K327))</f>
        <v>0</v>
      </c>
      <c r="G133" s="476">
        <f t="array" ref="G133">SUM(IF('6. Class A Consumption Data'!L329:M329="B",'6. Class A Consumption Data'!L327:M327))</f>
        <v>0</v>
      </c>
      <c r="H133" s="476">
        <f t="array" ref="H133">SUM(IF('6. Class A Consumption Data'!N329:O329="B",'6. Class A Consumption Data'!N327:O327))</f>
        <v>0</v>
      </c>
      <c r="I133" s="478">
        <f t="shared" si="6"/>
        <v>0</v>
      </c>
      <c r="J133" s="479">
        <f t="shared" si="7"/>
        <v>0</v>
      </c>
      <c r="K133" s="479">
        <f t="shared" si="8"/>
        <v>0</v>
      </c>
      <c r="L133" s="479">
        <v>0</v>
      </c>
    </row>
    <row r="134" spans="1:12" s="468" customFormat="1" ht="12.5" hidden="1" x14ac:dyDescent="0.25">
      <c r="A134" s="474" t="s">
        <v>393</v>
      </c>
      <c r="B134" s="474"/>
      <c r="C134" s="475">
        <f t="shared" si="9"/>
        <v>0</v>
      </c>
      <c r="D134" s="476">
        <v>0</v>
      </c>
      <c r="E134" s="476">
        <v>0</v>
      </c>
      <c r="F134" s="476">
        <f t="array" ref="F134">SUM(IF('6. Class A Consumption Data'!J332:K332="B",'6. Class A Consumption Data'!J330:K330))</f>
        <v>0</v>
      </c>
      <c r="G134" s="476">
        <f t="array" ref="G134">SUM(IF('6. Class A Consumption Data'!L332:M332="B",'6. Class A Consumption Data'!L330:M330))</f>
        <v>0</v>
      </c>
      <c r="H134" s="476">
        <f t="array" ref="H134">SUM(IF('6. Class A Consumption Data'!N332:O332="B",'6. Class A Consumption Data'!N330:O330))</f>
        <v>0</v>
      </c>
      <c r="I134" s="478">
        <f t="shared" si="6"/>
        <v>0</v>
      </c>
      <c r="J134" s="479">
        <f t="shared" si="7"/>
        <v>0</v>
      </c>
      <c r="K134" s="479">
        <f t="shared" si="8"/>
        <v>0</v>
      </c>
      <c r="L134" s="479">
        <v>0</v>
      </c>
    </row>
    <row r="135" spans="1:12" s="468" customFormat="1" ht="12.5" hidden="1" x14ac:dyDescent="0.25">
      <c r="A135" s="474" t="s">
        <v>394</v>
      </c>
      <c r="B135" s="474"/>
      <c r="C135" s="475">
        <f t="shared" si="9"/>
        <v>0</v>
      </c>
      <c r="D135" s="476">
        <v>0</v>
      </c>
      <c r="E135" s="476">
        <v>0</v>
      </c>
      <c r="F135" s="476">
        <f t="array" ref="F135">SUM(IF('6. Class A Consumption Data'!J335:K335="B",'6. Class A Consumption Data'!J333:K333))</f>
        <v>0</v>
      </c>
      <c r="G135" s="476">
        <f t="array" ref="G135">SUM(IF('6. Class A Consumption Data'!L335:M335="B",'6. Class A Consumption Data'!L333:M333))</f>
        <v>0</v>
      </c>
      <c r="H135" s="476">
        <f t="array" ref="H135">SUM(IF('6. Class A Consumption Data'!N335:O335="B",'6. Class A Consumption Data'!N333:O333))</f>
        <v>0</v>
      </c>
      <c r="I135" s="478">
        <f t="shared" si="6"/>
        <v>0</v>
      </c>
      <c r="J135" s="479">
        <f t="shared" si="7"/>
        <v>0</v>
      </c>
      <c r="K135" s="479">
        <f t="shared" si="8"/>
        <v>0</v>
      </c>
      <c r="L135" s="479">
        <v>0</v>
      </c>
    </row>
    <row r="136" spans="1:12" s="468" customFormat="1" ht="12.5" hidden="1" x14ac:dyDescent="0.25">
      <c r="A136" s="474" t="s">
        <v>395</v>
      </c>
      <c r="B136" s="474"/>
      <c r="C136" s="475">
        <f t="shared" si="9"/>
        <v>0</v>
      </c>
      <c r="D136" s="476">
        <v>0</v>
      </c>
      <c r="E136" s="476">
        <v>0</v>
      </c>
      <c r="F136" s="476">
        <f t="array" ref="F136">SUM(IF('6. Class A Consumption Data'!J338:K338="B",'6. Class A Consumption Data'!J336:K336))</f>
        <v>0</v>
      </c>
      <c r="G136" s="476">
        <f t="array" ref="G136">SUM(IF('6. Class A Consumption Data'!L338:M338="B",'6. Class A Consumption Data'!L336:M336))</f>
        <v>0</v>
      </c>
      <c r="H136" s="476">
        <f t="array" ref="H136">SUM(IF('6. Class A Consumption Data'!N338:O338="B",'6. Class A Consumption Data'!N336:O336))</f>
        <v>0</v>
      </c>
      <c r="I136" s="478">
        <f t="shared" si="6"/>
        <v>0</v>
      </c>
      <c r="J136" s="479">
        <f t="shared" si="7"/>
        <v>0</v>
      </c>
      <c r="K136" s="479">
        <f t="shared" si="8"/>
        <v>0</v>
      </c>
      <c r="L136" s="479">
        <v>0</v>
      </c>
    </row>
    <row r="137" spans="1:12" s="468" customFormat="1" ht="12.5" hidden="1" x14ac:dyDescent="0.25">
      <c r="A137" s="474" t="s">
        <v>396</v>
      </c>
      <c r="B137" s="474"/>
      <c r="C137" s="475">
        <f t="shared" si="9"/>
        <v>0</v>
      </c>
      <c r="D137" s="476">
        <v>0</v>
      </c>
      <c r="E137" s="476">
        <v>0</v>
      </c>
      <c r="F137" s="476">
        <f t="array" ref="F137">SUM(IF('6. Class A Consumption Data'!J341:K341="B",'6. Class A Consumption Data'!J339:K339))</f>
        <v>0</v>
      </c>
      <c r="G137" s="476">
        <f t="array" ref="G137">SUM(IF('6. Class A Consumption Data'!L341:M341="B",'6. Class A Consumption Data'!L339:M339))</f>
        <v>0</v>
      </c>
      <c r="H137" s="476">
        <f t="array" ref="H137">SUM(IF('6. Class A Consumption Data'!N341:O341="B",'6. Class A Consumption Data'!N339:O339))</f>
        <v>0</v>
      </c>
      <c r="I137" s="478">
        <f t="shared" si="6"/>
        <v>0</v>
      </c>
      <c r="J137" s="479">
        <f t="shared" si="7"/>
        <v>0</v>
      </c>
      <c r="K137" s="479">
        <f t="shared" si="8"/>
        <v>0</v>
      </c>
      <c r="L137" s="479">
        <v>0</v>
      </c>
    </row>
    <row r="138" spans="1:12" s="468" customFormat="1" ht="12.5" hidden="1" x14ac:dyDescent="0.25">
      <c r="A138" s="474" t="s">
        <v>397</v>
      </c>
      <c r="B138" s="474"/>
      <c r="C138" s="475">
        <f t="shared" si="9"/>
        <v>0</v>
      </c>
      <c r="D138" s="476">
        <v>0</v>
      </c>
      <c r="E138" s="476">
        <v>0</v>
      </c>
      <c r="F138" s="476">
        <f t="array" ref="F138">SUM(IF('6. Class A Consumption Data'!J344:K344="B",'6. Class A Consumption Data'!J342:K342))</f>
        <v>0</v>
      </c>
      <c r="G138" s="476">
        <f t="array" ref="G138">SUM(IF('6. Class A Consumption Data'!L344:M344="B",'6. Class A Consumption Data'!L342:M342))</f>
        <v>0</v>
      </c>
      <c r="H138" s="476">
        <f t="array" ref="H138">SUM(IF('6. Class A Consumption Data'!N344:O344="B",'6. Class A Consumption Data'!N342:O342))</f>
        <v>0</v>
      </c>
      <c r="I138" s="478">
        <f t="shared" si="6"/>
        <v>0</v>
      </c>
      <c r="J138" s="479">
        <f t="shared" si="7"/>
        <v>0</v>
      </c>
      <c r="K138" s="479">
        <f t="shared" si="8"/>
        <v>0</v>
      </c>
      <c r="L138" s="479">
        <v>0</v>
      </c>
    </row>
    <row r="139" spans="1:12" s="468" customFormat="1" ht="12.5" hidden="1" x14ac:dyDescent="0.25">
      <c r="A139" s="474" t="s">
        <v>398</v>
      </c>
      <c r="B139" s="474"/>
      <c r="C139" s="475">
        <f t="shared" si="9"/>
        <v>0</v>
      </c>
      <c r="D139" s="476">
        <v>0</v>
      </c>
      <c r="E139" s="476">
        <v>0</v>
      </c>
      <c r="F139" s="476">
        <f t="array" ref="F139">SUM(IF('6. Class A Consumption Data'!J347:K347="B",'6. Class A Consumption Data'!J345:K345))</f>
        <v>0</v>
      </c>
      <c r="G139" s="476">
        <f t="array" ref="G139">SUM(IF('6. Class A Consumption Data'!L347:M347="B",'6. Class A Consumption Data'!L345:M345))</f>
        <v>0</v>
      </c>
      <c r="H139" s="476">
        <f t="array" ref="H139">SUM(IF('6. Class A Consumption Data'!N347:O347="B",'6. Class A Consumption Data'!N345:O345))</f>
        <v>0</v>
      </c>
      <c r="I139" s="478">
        <f t="shared" si="6"/>
        <v>0</v>
      </c>
      <c r="J139" s="479">
        <f t="shared" si="7"/>
        <v>0</v>
      </c>
      <c r="K139" s="479">
        <f t="shared" si="8"/>
        <v>0</v>
      </c>
      <c r="L139" s="479">
        <v>0</v>
      </c>
    </row>
    <row r="140" spans="1:12" s="468" customFormat="1" ht="12.5" hidden="1" x14ac:dyDescent="0.25">
      <c r="A140" s="474" t="s">
        <v>399</v>
      </c>
      <c r="B140" s="474"/>
      <c r="C140" s="475">
        <f t="shared" si="9"/>
        <v>0</v>
      </c>
      <c r="D140" s="476">
        <v>0</v>
      </c>
      <c r="E140" s="476">
        <v>0</v>
      </c>
      <c r="F140" s="476">
        <f t="array" ref="F140">SUM(IF('6. Class A Consumption Data'!J350:K350="B",'6. Class A Consumption Data'!J348:K348))</f>
        <v>0</v>
      </c>
      <c r="G140" s="476">
        <f t="array" ref="G140">SUM(IF('6. Class A Consumption Data'!L350:M350="B",'6. Class A Consumption Data'!L348:M348))</f>
        <v>0</v>
      </c>
      <c r="H140" s="476">
        <f t="array" ref="H140">SUM(IF('6. Class A Consumption Data'!N350:O350="B",'6. Class A Consumption Data'!N348:O348))</f>
        <v>0</v>
      </c>
      <c r="I140" s="478">
        <f t="shared" si="6"/>
        <v>0</v>
      </c>
      <c r="J140" s="479">
        <f t="shared" si="7"/>
        <v>0</v>
      </c>
      <c r="K140" s="479">
        <f t="shared" si="8"/>
        <v>0</v>
      </c>
      <c r="L140" s="479">
        <v>0</v>
      </c>
    </row>
    <row r="141" spans="1:12" s="468" customFormat="1" ht="12.5" hidden="1" x14ac:dyDescent="0.25">
      <c r="A141" s="474" t="s">
        <v>400</v>
      </c>
      <c r="B141" s="474"/>
      <c r="C141" s="475">
        <f t="shared" si="9"/>
        <v>0</v>
      </c>
      <c r="D141" s="476">
        <v>0</v>
      </c>
      <c r="E141" s="476">
        <v>0</v>
      </c>
      <c r="F141" s="476">
        <f t="array" ref="F141">SUM(IF('6. Class A Consumption Data'!J353:K353="B",'6. Class A Consumption Data'!J351:K351))</f>
        <v>0</v>
      </c>
      <c r="G141" s="476">
        <f t="array" ref="G141">SUM(IF('6. Class A Consumption Data'!L353:M353="B",'6. Class A Consumption Data'!L351:M351))</f>
        <v>0</v>
      </c>
      <c r="H141" s="476">
        <f t="array" ref="H141">SUM(IF('6. Class A Consumption Data'!N353:O353="B",'6. Class A Consumption Data'!N351:O351))</f>
        <v>0</v>
      </c>
      <c r="I141" s="478">
        <f t="shared" si="6"/>
        <v>0</v>
      </c>
      <c r="J141" s="479">
        <f t="shared" si="7"/>
        <v>0</v>
      </c>
      <c r="K141" s="479">
        <f t="shared" si="8"/>
        <v>0</v>
      </c>
      <c r="L141" s="479">
        <v>0</v>
      </c>
    </row>
    <row r="142" spans="1:12" s="468" customFormat="1" ht="12.5" hidden="1" x14ac:dyDescent="0.25">
      <c r="A142" s="474" t="s">
        <v>401</v>
      </c>
      <c r="B142" s="474"/>
      <c r="C142" s="475">
        <f t="shared" si="9"/>
        <v>0</v>
      </c>
      <c r="D142" s="476">
        <v>0</v>
      </c>
      <c r="E142" s="476">
        <v>0</v>
      </c>
      <c r="F142" s="476">
        <f t="array" ref="F142">SUM(IF('6. Class A Consumption Data'!J356:K356="B",'6. Class A Consumption Data'!J354:K354))</f>
        <v>0</v>
      </c>
      <c r="G142" s="476">
        <f t="array" ref="G142">SUM(IF('6. Class A Consumption Data'!L356:M356="B",'6. Class A Consumption Data'!L354:M354))</f>
        <v>0</v>
      </c>
      <c r="H142" s="476">
        <f t="array" ref="H142">SUM(IF('6. Class A Consumption Data'!N356:O356="B",'6. Class A Consumption Data'!N354:O354))</f>
        <v>0</v>
      </c>
      <c r="I142" s="478">
        <f t="shared" si="6"/>
        <v>0</v>
      </c>
      <c r="J142" s="479">
        <f t="shared" si="7"/>
        <v>0</v>
      </c>
      <c r="K142" s="479">
        <f t="shared" si="8"/>
        <v>0</v>
      </c>
      <c r="L142" s="479">
        <v>0</v>
      </c>
    </row>
    <row r="143" spans="1:12" s="468" customFormat="1" ht="12.5" hidden="1" x14ac:dyDescent="0.25">
      <c r="A143" s="474" t="s">
        <v>402</v>
      </c>
      <c r="B143" s="474"/>
      <c r="C143" s="475">
        <f t="shared" si="9"/>
        <v>0</v>
      </c>
      <c r="D143" s="476">
        <v>0</v>
      </c>
      <c r="E143" s="476">
        <v>0</v>
      </c>
      <c r="F143" s="476">
        <f t="array" ref="F143">SUM(IF('6. Class A Consumption Data'!J359:K359="B",'6. Class A Consumption Data'!J357:K357))</f>
        <v>0</v>
      </c>
      <c r="G143" s="476">
        <f t="array" ref="G143">SUM(IF('6. Class A Consumption Data'!L359:M359="B",'6. Class A Consumption Data'!L357:M357))</f>
        <v>0</v>
      </c>
      <c r="H143" s="476">
        <f t="array" ref="H143">SUM(IF('6. Class A Consumption Data'!N359:O359="B",'6. Class A Consumption Data'!N357:O357))</f>
        <v>0</v>
      </c>
      <c r="I143" s="478">
        <f t="shared" si="6"/>
        <v>0</v>
      </c>
      <c r="J143" s="479">
        <f t="shared" si="7"/>
        <v>0</v>
      </c>
      <c r="K143" s="479">
        <f t="shared" si="8"/>
        <v>0</v>
      </c>
      <c r="L143" s="479">
        <v>0</v>
      </c>
    </row>
    <row r="144" spans="1:12" s="468" customFormat="1" ht="12.5" hidden="1" x14ac:dyDescent="0.25">
      <c r="A144" s="474" t="s">
        <v>403</v>
      </c>
      <c r="B144" s="474"/>
      <c r="C144" s="475">
        <f t="shared" si="9"/>
        <v>0</v>
      </c>
      <c r="D144" s="476">
        <v>0</v>
      </c>
      <c r="E144" s="476">
        <v>0</v>
      </c>
      <c r="F144" s="476">
        <f t="array" ref="F144">SUM(IF('6. Class A Consumption Data'!J362:K362="B",'6. Class A Consumption Data'!J360:K360))</f>
        <v>0</v>
      </c>
      <c r="G144" s="476">
        <f t="array" ref="G144">SUM(IF('6. Class A Consumption Data'!L362:M362="B",'6. Class A Consumption Data'!L360:M360))</f>
        <v>0</v>
      </c>
      <c r="H144" s="476">
        <f t="array" ref="H144">SUM(IF('6. Class A Consumption Data'!N362:O362="B",'6. Class A Consumption Data'!N360:O360))</f>
        <v>0</v>
      </c>
      <c r="I144" s="478">
        <f t="shared" si="6"/>
        <v>0</v>
      </c>
      <c r="J144" s="479">
        <f t="shared" si="7"/>
        <v>0</v>
      </c>
      <c r="K144" s="479">
        <f t="shared" si="8"/>
        <v>0</v>
      </c>
      <c r="L144" s="479">
        <v>0</v>
      </c>
    </row>
    <row r="145" spans="1:12" s="468" customFormat="1" ht="12.5" hidden="1" x14ac:dyDescent="0.25">
      <c r="A145" s="474" t="s">
        <v>404</v>
      </c>
      <c r="B145" s="474"/>
      <c r="C145" s="475">
        <f t="shared" si="9"/>
        <v>0</v>
      </c>
      <c r="D145" s="476">
        <v>0</v>
      </c>
      <c r="E145" s="476">
        <v>0</v>
      </c>
      <c r="F145" s="476">
        <f t="array" ref="F145">SUM(IF('6. Class A Consumption Data'!J365:K365="B",'6. Class A Consumption Data'!J363:K363))</f>
        <v>0</v>
      </c>
      <c r="G145" s="476">
        <f t="array" ref="G145">SUM(IF('6. Class A Consumption Data'!L365:M365="B",'6. Class A Consumption Data'!L363:M363))</f>
        <v>0</v>
      </c>
      <c r="H145" s="476">
        <f t="array" ref="H145">SUM(IF('6. Class A Consumption Data'!N365:O365="B",'6. Class A Consumption Data'!N363:O363))</f>
        <v>0</v>
      </c>
      <c r="I145" s="478">
        <f t="shared" si="6"/>
        <v>0</v>
      </c>
      <c r="J145" s="479">
        <f t="shared" si="7"/>
        <v>0</v>
      </c>
      <c r="K145" s="479">
        <f t="shared" si="8"/>
        <v>0</v>
      </c>
      <c r="L145" s="479">
        <v>0</v>
      </c>
    </row>
    <row r="146" spans="1:12" s="468" customFormat="1" ht="12.5" hidden="1" x14ac:dyDescent="0.25">
      <c r="A146" s="474" t="s">
        <v>405</v>
      </c>
      <c r="B146" s="474"/>
      <c r="C146" s="475">
        <f t="shared" si="9"/>
        <v>0</v>
      </c>
      <c r="D146" s="476">
        <v>0</v>
      </c>
      <c r="E146" s="476">
        <v>0</v>
      </c>
      <c r="F146" s="476">
        <f t="array" ref="F146">SUM(IF('6. Class A Consumption Data'!J368:K368="B",'6. Class A Consumption Data'!J366:K366))</f>
        <v>0</v>
      </c>
      <c r="G146" s="476">
        <f t="array" ref="G146">SUM(IF('6. Class A Consumption Data'!L368:M368="B",'6. Class A Consumption Data'!L366:M366))</f>
        <v>0</v>
      </c>
      <c r="H146" s="476">
        <f t="array" ref="H146">SUM(IF('6. Class A Consumption Data'!N368:O368="B",'6. Class A Consumption Data'!N366:O366))</f>
        <v>0</v>
      </c>
      <c r="I146" s="478">
        <f t="shared" si="6"/>
        <v>0</v>
      </c>
      <c r="J146" s="479">
        <f t="shared" si="7"/>
        <v>0</v>
      </c>
      <c r="K146" s="479">
        <f t="shared" si="8"/>
        <v>0</v>
      </c>
      <c r="L146" s="479">
        <v>0</v>
      </c>
    </row>
    <row r="147" spans="1:12" s="468" customFormat="1" ht="12.5" hidden="1" x14ac:dyDescent="0.25">
      <c r="A147" s="474" t="s">
        <v>406</v>
      </c>
      <c r="B147" s="474"/>
      <c r="C147" s="475">
        <f t="shared" si="9"/>
        <v>0</v>
      </c>
      <c r="D147" s="476">
        <v>0</v>
      </c>
      <c r="E147" s="476">
        <v>0</v>
      </c>
      <c r="F147" s="476">
        <f t="array" ref="F147">SUM(IF('6. Class A Consumption Data'!J371:K371="B",'6. Class A Consumption Data'!J369:K369))</f>
        <v>0</v>
      </c>
      <c r="G147" s="476">
        <f t="array" ref="G147">SUM(IF('6. Class A Consumption Data'!L371:M371="B",'6. Class A Consumption Data'!L369:M369))</f>
        <v>0</v>
      </c>
      <c r="H147" s="476">
        <f t="array" ref="H147">SUM(IF('6. Class A Consumption Data'!N371:O371="B",'6. Class A Consumption Data'!N369:O369))</f>
        <v>0</v>
      </c>
      <c r="I147" s="478">
        <f t="shared" si="6"/>
        <v>0</v>
      </c>
      <c r="J147" s="479">
        <f t="shared" si="7"/>
        <v>0</v>
      </c>
      <c r="K147" s="479">
        <f t="shared" si="8"/>
        <v>0</v>
      </c>
      <c r="L147" s="479">
        <v>0</v>
      </c>
    </row>
    <row r="148" spans="1:12" s="468" customFormat="1" ht="12.5" hidden="1" x14ac:dyDescent="0.25">
      <c r="A148" s="474" t="s">
        <v>407</v>
      </c>
      <c r="B148" s="474"/>
      <c r="C148" s="475">
        <f t="shared" si="9"/>
        <v>0</v>
      </c>
      <c r="D148" s="476">
        <v>0</v>
      </c>
      <c r="E148" s="476">
        <v>0</v>
      </c>
      <c r="F148" s="476">
        <f t="array" ref="F148">SUM(IF('6. Class A Consumption Data'!J374:K374="B",'6. Class A Consumption Data'!J372:K372))</f>
        <v>0</v>
      </c>
      <c r="G148" s="476">
        <f t="array" ref="G148">SUM(IF('6. Class A Consumption Data'!L374:M374="B",'6. Class A Consumption Data'!L372:M372))</f>
        <v>0</v>
      </c>
      <c r="H148" s="476">
        <f t="array" ref="H148">SUM(IF('6. Class A Consumption Data'!N374:O374="B",'6. Class A Consumption Data'!N372:O372))</f>
        <v>0</v>
      </c>
      <c r="I148" s="478">
        <f t="shared" si="6"/>
        <v>0</v>
      </c>
      <c r="J148" s="479">
        <f t="shared" si="7"/>
        <v>0</v>
      </c>
      <c r="K148" s="479">
        <f t="shared" si="8"/>
        <v>0</v>
      </c>
      <c r="L148" s="479">
        <v>0</v>
      </c>
    </row>
    <row r="149" spans="1:12" s="468" customFormat="1" ht="12.5" hidden="1" x14ac:dyDescent="0.25">
      <c r="A149" s="474" t="s">
        <v>408</v>
      </c>
      <c r="B149" s="474"/>
      <c r="C149" s="475">
        <f t="shared" si="9"/>
        <v>0</v>
      </c>
      <c r="D149" s="476">
        <v>0</v>
      </c>
      <c r="E149" s="476">
        <v>0</v>
      </c>
      <c r="F149" s="476">
        <f t="array" ref="F149">SUM(IF('6. Class A Consumption Data'!J377:K377="B",'6. Class A Consumption Data'!J375:K375))</f>
        <v>0</v>
      </c>
      <c r="G149" s="476">
        <f t="array" ref="G149">SUM(IF('6. Class A Consumption Data'!L377:M377="B",'6. Class A Consumption Data'!L375:M375))</f>
        <v>0</v>
      </c>
      <c r="H149" s="476">
        <f t="array" ref="H149">SUM(IF('6. Class A Consumption Data'!N377:O377="B",'6. Class A Consumption Data'!N375:O375))</f>
        <v>0</v>
      </c>
      <c r="I149" s="478">
        <f t="shared" si="6"/>
        <v>0</v>
      </c>
      <c r="J149" s="479">
        <f t="shared" si="7"/>
        <v>0</v>
      </c>
      <c r="K149" s="479">
        <f t="shared" si="8"/>
        <v>0</v>
      </c>
      <c r="L149" s="479">
        <v>0</v>
      </c>
    </row>
    <row r="150" spans="1:12" s="468" customFormat="1" ht="12.5" hidden="1" x14ac:dyDescent="0.25">
      <c r="A150" s="474" t="s">
        <v>409</v>
      </c>
      <c r="B150" s="474"/>
      <c r="C150" s="475">
        <f t="shared" si="9"/>
        <v>0</v>
      </c>
      <c r="D150" s="476">
        <v>0</v>
      </c>
      <c r="E150" s="476">
        <v>0</v>
      </c>
      <c r="F150" s="476">
        <f t="array" ref="F150">SUM(IF('6. Class A Consumption Data'!J380:K380="B",'6. Class A Consumption Data'!J378:K378))</f>
        <v>0</v>
      </c>
      <c r="G150" s="476">
        <f t="array" ref="G150">SUM(IF('6. Class A Consumption Data'!L380:M380="B",'6. Class A Consumption Data'!L378:M378))</f>
        <v>0</v>
      </c>
      <c r="H150" s="476">
        <f t="array" ref="H150">SUM(IF('6. Class A Consumption Data'!N380:O380="B",'6. Class A Consumption Data'!N378:O378))</f>
        <v>0</v>
      </c>
      <c r="I150" s="478">
        <f t="shared" si="6"/>
        <v>0</v>
      </c>
      <c r="J150" s="479">
        <f t="shared" si="7"/>
        <v>0</v>
      </c>
      <c r="K150" s="479">
        <f t="shared" si="8"/>
        <v>0</v>
      </c>
      <c r="L150" s="479">
        <v>0</v>
      </c>
    </row>
    <row r="151" spans="1:12" s="468" customFormat="1" ht="12.5" hidden="1" x14ac:dyDescent="0.25">
      <c r="A151" s="474" t="s">
        <v>410</v>
      </c>
      <c r="B151" s="474"/>
      <c r="C151" s="475">
        <f t="shared" si="9"/>
        <v>0</v>
      </c>
      <c r="D151" s="476">
        <v>0</v>
      </c>
      <c r="E151" s="476">
        <v>0</v>
      </c>
      <c r="F151" s="476">
        <f t="array" ref="F151">SUM(IF('6. Class A Consumption Data'!J383:K383="B",'6. Class A Consumption Data'!J381:K381))</f>
        <v>0</v>
      </c>
      <c r="G151" s="476">
        <f t="array" ref="G151">SUM(IF('6. Class A Consumption Data'!L383:M383="B",'6. Class A Consumption Data'!L381:M381))</f>
        <v>0</v>
      </c>
      <c r="H151" s="476">
        <f t="array" ref="H151">SUM(IF('6. Class A Consumption Data'!N383:O383="B",'6. Class A Consumption Data'!N381:O381))</f>
        <v>0</v>
      </c>
      <c r="I151" s="478">
        <f t="shared" si="6"/>
        <v>0</v>
      </c>
      <c r="J151" s="479">
        <f t="shared" si="7"/>
        <v>0</v>
      </c>
      <c r="K151" s="479">
        <f t="shared" si="8"/>
        <v>0</v>
      </c>
      <c r="L151" s="479">
        <v>0</v>
      </c>
    </row>
    <row r="152" spans="1:12" s="468" customFormat="1" ht="12.5" hidden="1" x14ac:dyDescent="0.25">
      <c r="A152" s="474" t="s">
        <v>411</v>
      </c>
      <c r="B152" s="474"/>
      <c r="C152" s="475">
        <f t="shared" si="9"/>
        <v>0</v>
      </c>
      <c r="D152" s="476">
        <v>0</v>
      </c>
      <c r="E152" s="476">
        <v>0</v>
      </c>
      <c r="F152" s="476">
        <f t="array" ref="F152">SUM(IF('6. Class A Consumption Data'!J386:K386="B",'6. Class A Consumption Data'!J384:K384))</f>
        <v>0</v>
      </c>
      <c r="G152" s="476">
        <f t="array" ref="G152">SUM(IF('6. Class A Consumption Data'!L386:M386="B",'6. Class A Consumption Data'!L384:M384))</f>
        <v>0</v>
      </c>
      <c r="H152" s="476">
        <f t="array" ref="H152">SUM(IF('6. Class A Consumption Data'!N386:O386="B",'6. Class A Consumption Data'!N384:O384))</f>
        <v>0</v>
      </c>
      <c r="I152" s="478">
        <f t="shared" si="6"/>
        <v>0</v>
      </c>
      <c r="J152" s="479">
        <f t="shared" si="7"/>
        <v>0</v>
      </c>
      <c r="K152" s="479">
        <f t="shared" si="8"/>
        <v>0</v>
      </c>
      <c r="L152" s="479">
        <v>0</v>
      </c>
    </row>
    <row r="153" spans="1:12" s="468" customFormat="1" ht="12.5" hidden="1" x14ac:dyDescent="0.25">
      <c r="A153" s="474" t="s">
        <v>412</v>
      </c>
      <c r="B153" s="474"/>
      <c r="C153" s="475">
        <f t="shared" si="9"/>
        <v>0</v>
      </c>
      <c r="D153" s="476">
        <v>0</v>
      </c>
      <c r="E153" s="476">
        <v>0</v>
      </c>
      <c r="F153" s="476">
        <f t="array" ref="F153">SUM(IF('6. Class A Consumption Data'!J389:K389="B",'6. Class A Consumption Data'!J387:K387))</f>
        <v>0</v>
      </c>
      <c r="G153" s="476">
        <f t="array" ref="G153">SUM(IF('6. Class A Consumption Data'!L389:M389="B",'6. Class A Consumption Data'!L387:M387))</f>
        <v>0</v>
      </c>
      <c r="H153" s="476">
        <f t="array" ref="H153">SUM(IF('6. Class A Consumption Data'!N389:O389="B",'6. Class A Consumption Data'!N387:O387))</f>
        <v>0</v>
      </c>
      <c r="I153" s="478">
        <f t="shared" si="6"/>
        <v>0</v>
      </c>
      <c r="J153" s="479">
        <f t="shared" si="7"/>
        <v>0</v>
      </c>
      <c r="K153" s="479">
        <f t="shared" si="8"/>
        <v>0</v>
      </c>
      <c r="L153" s="479">
        <v>0</v>
      </c>
    </row>
    <row r="154" spans="1:12" s="468" customFormat="1" ht="12.5" hidden="1" x14ac:dyDescent="0.25">
      <c r="A154" s="474" t="s">
        <v>413</v>
      </c>
      <c r="B154" s="474"/>
      <c r="C154" s="475">
        <f t="shared" si="9"/>
        <v>0</v>
      </c>
      <c r="D154" s="476">
        <v>0</v>
      </c>
      <c r="E154" s="476">
        <v>0</v>
      </c>
      <c r="F154" s="476">
        <f t="array" ref="F154">SUM(IF('6. Class A Consumption Data'!J392:K392="B",'6. Class A Consumption Data'!J390:K390))</f>
        <v>0</v>
      </c>
      <c r="G154" s="476">
        <f t="array" ref="G154">SUM(IF('6. Class A Consumption Data'!L392:M392="B",'6. Class A Consumption Data'!L390:M390))</f>
        <v>0</v>
      </c>
      <c r="H154" s="476">
        <f t="array" ref="H154">SUM(IF('6. Class A Consumption Data'!N392:O392="B",'6. Class A Consumption Data'!N390:O390))</f>
        <v>0</v>
      </c>
      <c r="I154" s="478">
        <f t="shared" si="6"/>
        <v>0</v>
      </c>
      <c r="J154" s="479">
        <f t="shared" si="7"/>
        <v>0</v>
      </c>
      <c r="K154" s="479">
        <f t="shared" si="8"/>
        <v>0</v>
      </c>
      <c r="L154" s="479">
        <v>0</v>
      </c>
    </row>
    <row r="155" spans="1:12" s="468" customFormat="1" ht="12.5" hidden="1" x14ac:dyDescent="0.25">
      <c r="A155" s="474" t="s">
        <v>414</v>
      </c>
      <c r="B155" s="474"/>
      <c r="C155" s="475">
        <f t="shared" si="9"/>
        <v>0</v>
      </c>
      <c r="D155" s="476">
        <v>0</v>
      </c>
      <c r="E155" s="476">
        <v>0</v>
      </c>
      <c r="F155" s="476">
        <f t="array" ref="F155">SUM(IF('6. Class A Consumption Data'!J395:K395="B",'6. Class A Consumption Data'!J393:K393))</f>
        <v>0</v>
      </c>
      <c r="G155" s="476">
        <f t="array" ref="G155">SUM(IF('6. Class A Consumption Data'!L395:M395="B",'6. Class A Consumption Data'!L393:M393))</f>
        <v>0</v>
      </c>
      <c r="H155" s="476">
        <f t="array" ref="H155">SUM(IF('6. Class A Consumption Data'!N395:O395="B",'6. Class A Consumption Data'!N393:O393))</f>
        <v>0</v>
      </c>
      <c r="I155" s="478">
        <f t="shared" si="6"/>
        <v>0</v>
      </c>
      <c r="J155" s="479">
        <f t="shared" si="7"/>
        <v>0</v>
      </c>
      <c r="K155" s="479">
        <f t="shared" si="8"/>
        <v>0</v>
      </c>
      <c r="L155" s="479">
        <v>0</v>
      </c>
    </row>
    <row r="156" spans="1:12" s="468" customFormat="1" ht="15" hidden="1" customHeight="1" x14ac:dyDescent="0.25">
      <c r="A156" s="474" t="s">
        <v>415</v>
      </c>
      <c r="B156" s="474"/>
      <c r="C156" s="475">
        <f t="shared" si="9"/>
        <v>0</v>
      </c>
      <c r="D156" s="476">
        <v>0</v>
      </c>
      <c r="E156" s="476">
        <v>0</v>
      </c>
      <c r="F156" s="476">
        <f t="array" ref="F156">SUM(IF('6. Class A Consumption Data'!J398:K398="B",'6. Class A Consumption Data'!J396:K396))</f>
        <v>0</v>
      </c>
      <c r="G156" s="476">
        <f t="array" ref="G156">SUM(IF('6. Class A Consumption Data'!L398:M398="B",'6. Class A Consumption Data'!L396:M396))</f>
        <v>0</v>
      </c>
      <c r="H156" s="476">
        <f t="array" ref="H156">SUM(IF('6. Class A Consumption Data'!N398:O398="B",'6. Class A Consumption Data'!N396:O396))</f>
        <v>0</v>
      </c>
      <c r="I156" s="478">
        <f t="shared" si="6"/>
        <v>0</v>
      </c>
      <c r="J156" s="479">
        <f t="shared" si="7"/>
        <v>0</v>
      </c>
      <c r="K156" s="479">
        <f t="shared" si="8"/>
        <v>0</v>
      </c>
      <c r="L156" s="479">
        <v>0</v>
      </c>
    </row>
    <row r="157" spans="1:12" s="468" customFormat="1" ht="12.5" hidden="1" x14ac:dyDescent="0.25">
      <c r="A157" s="474" t="s">
        <v>416</v>
      </c>
      <c r="B157" s="474"/>
      <c r="C157" s="475">
        <f t="shared" si="9"/>
        <v>0</v>
      </c>
      <c r="D157" s="476">
        <v>0</v>
      </c>
      <c r="E157" s="476">
        <v>0</v>
      </c>
      <c r="F157" s="476">
        <f t="array" ref="F157">SUM(IF('6. Class A Consumption Data'!J401:K401="B",'6. Class A Consumption Data'!J399:K399))</f>
        <v>0</v>
      </c>
      <c r="G157" s="476">
        <f t="array" ref="G157">SUM(IF('6. Class A Consumption Data'!L401:M401="B",'6. Class A Consumption Data'!L399:M399))</f>
        <v>0</v>
      </c>
      <c r="H157" s="476">
        <f t="array" ref="H157">SUM(IF('6. Class A Consumption Data'!N401:O401="B",'6. Class A Consumption Data'!N399:O399))</f>
        <v>0</v>
      </c>
      <c r="I157" s="478">
        <f t="shared" si="6"/>
        <v>0</v>
      </c>
      <c r="J157" s="479">
        <f t="shared" si="7"/>
        <v>0</v>
      </c>
      <c r="K157" s="479">
        <f t="shared" si="8"/>
        <v>0</v>
      </c>
      <c r="L157" s="479">
        <v>0</v>
      </c>
    </row>
    <row r="158" spans="1:12" s="468" customFormat="1" ht="12.5" hidden="1" x14ac:dyDescent="0.25">
      <c r="A158" s="474" t="s">
        <v>417</v>
      </c>
      <c r="B158" s="474"/>
      <c r="C158" s="475">
        <f t="shared" si="9"/>
        <v>0</v>
      </c>
      <c r="D158" s="476">
        <v>0</v>
      </c>
      <c r="E158" s="476">
        <v>0</v>
      </c>
      <c r="F158" s="476">
        <f t="array" ref="F158">SUM(IF('6. Class A Consumption Data'!J404:K404="B",'6. Class A Consumption Data'!J402:K402))</f>
        <v>0</v>
      </c>
      <c r="G158" s="476">
        <f t="array" ref="G158">SUM(IF('6. Class A Consumption Data'!L404:M404="B",'6. Class A Consumption Data'!L402:M402))</f>
        <v>0</v>
      </c>
      <c r="H158" s="476">
        <f t="array" ref="H158">SUM(IF('6. Class A Consumption Data'!N404:O404="B",'6. Class A Consumption Data'!N402:O402))</f>
        <v>0</v>
      </c>
      <c r="I158" s="478">
        <f t="shared" si="6"/>
        <v>0</v>
      </c>
      <c r="J158" s="479">
        <f t="shared" si="7"/>
        <v>0</v>
      </c>
      <c r="K158" s="479">
        <f t="shared" si="8"/>
        <v>0</v>
      </c>
      <c r="L158" s="479">
        <v>0</v>
      </c>
    </row>
    <row r="159" spans="1:12" s="468" customFormat="1" ht="12.5" hidden="1" x14ac:dyDescent="0.25">
      <c r="A159" s="474" t="s">
        <v>418</v>
      </c>
      <c r="B159" s="474"/>
      <c r="C159" s="475">
        <f t="shared" si="9"/>
        <v>0</v>
      </c>
      <c r="D159" s="476">
        <v>0</v>
      </c>
      <c r="E159" s="476">
        <v>0</v>
      </c>
      <c r="F159" s="476">
        <f t="array" ref="F159">SUM(IF('6. Class A Consumption Data'!J407:K407="B",'6. Class A Consumption Data'!J405:K405))</f>
        <v>0</v>
      </c>
      <c r="G159" s="476">
        <f t="array" ref="G159">SUM(IF('6. Class A Consumption Data'!L407:M407="B",'6. Class A Consumption Data'!L405:M405))</f>
        <v>0</v>
      </c>
      <c r="H159" s="476">
        <f t="array" ref="H159">SUM(IF('6. Class A Consumption Data'!N407:O407="B",'6. Class A Consumption Data'!N405:O405))</f>
        <v>0</v>
      </c>
      <c r="I159" s="478">
        <f t="shared" si="6"/>
        <v>0</v>
      </c>
      <c r="J159" s="479">
        <f t="shared" si="7"/>
        <v>0</v>
      </c>
      <c r="K159" s="479">
        <f t="shared" si="8"/>
        <v>0</v>
      </c>
      <c r="L159" s="479">
        <v>0</v>
      </c>
    </row>
    <row r="160" spans="1:12" s="468" customFormat="1" ht="12.5" hidden="1" x14ac:dyDescent="0.25">
      <c r="A160" s="474" t="s">
        <v>419</v>
      </c>
      <c r="B160" s="474"/>
      <c r="C160" s="475">
        <f t="shared" si="9"/>
        <v>0</v>
      </c>
      <c r="D160" s="476">
        <v>0</v>
      </c>
      <c r="E160" s="476">
        <v>0</v>
      </c>
      <c r="F160" s="476">
        <f t="array" ref="F160">SUM(IF('6. Class A Consumption Data'!J410:K410="B",'6. Class A Consumption Data'!J408:K408))</f>
        <v>0</v>
      </c>
      <c r="G160" s="476">
        <f t="array" ref="G160">SUM(IF('6. Class A Consumption Data'!L410:M410="B",'6. Class A Consumption Data'!L408:M408))</f>
        <v>0</v>
      </c>
      <c r="H160" s="476">
        <f t="array" ref="H160">SUM(IF('6. Class A Consumption Data'!N410:O410="B",'6. Class A Consumption Data'!N408:O408))</f>
        <v>0</v>
      </c>
      <c r="I160" s="478">
        <f t="shared" si="6"/>
        <v>0</v>
      </c>
      <c r="J160" s="479">
        <f t="shared" si="7"/>
        <v>0</v>
      </c>
      <c r="K160" s="479">
        <f t="shared" si="8"/>
        <v>0</v>
      </c>
      <c r="L160" s="479">
        <v>0</v>
      </c>
    </row>
    <row r="161" spans="1:12" s="468" customFormat="1" ht="12.5" hidden="1" x14ac:dyDescent="0.25">
      <c r="A161" s="474" t="s">
        <v>420</v>
      </c>
      <c r="B161" s="474"/>
      <c r="C161" s="475">
        <f t="shared" si="9"/>
        <v>0</v>
      </c>
      <c r="D161" s="476">
        <v>0</v>
      </c>
      <c r="E161" s="476">
        <v>0</v>
      </c>
      <c r="F161" s="476">
        <f t="array" ref="F161">SUM(IF('6. Class A Consumption Data'!J413:K413="B",'6. Class A Consumption Data'!J411:K411))</f>
        <v>0</v>
      </c>
      <c r="G161" s="476">
        <f t="array" ref="G161">SUM(IF('6. Class A Consumption Data'!L413:M413="B",'6. Class A Consumption Data'!L411:M411))</f>
        <v>0</v>
      </c>
      <c r="H161" s="476">
        <f t="array" ref="H161">SUM(IF('6. Class A Consumption Data'!N413:O413="B",'6. Class A Consumption Data'!N411:O411))</f>
        <v>0</v>
      </c>
      <c r="I161" s="478">
        <f t="shared" si="6"/>
        <v>0</v>
      </c>
      <c r="J161" s="479">
        <f t="shared" si="7"/>
        <v>0</v>
      </c>
      <c r="K161" s="479">
        <f t="shared" si="8"/>
        <v>0</v>
      </c>
      <c r="L161" s="479">
        <v>0</v>
      </c>
    </row>
    <row r="162" spans="1:12" s="468" customFormat="1" ht="12.5" hidden="1" x14ac:dyDescent="0.25">
      <c r="A162" s="474" t="s">
        <v>421</v>
      </c>
      <c r="B162" s="474"/>
      <c r="C162" s="475">
        <f t="shared" ref="C162:C183" si="10">SUM(D162:E162)</f>
        <v>0</v>
      </c>
      <c r="D162" s="476">
        <v>0</v>
      </c>
      <c r="E162" s="476">
        <v>0</v>
      </c>
      <c r="F162" s="476">
        <f t="array" ref="F162">SUM(IF('6. Class A Consumption Data'!J416:K416="B",'6. Class A Consumption Data'!J414:K414))</f>
        <v>0</v>
      </c>
      <c r="G162" s="476">
        <f t="array" ref="G162">SUM(IF('6. Class A Consumption Data'!L416:M416="B",'6. Class A Consumption Data'!L414:M414))</f>
        <v>0</v>
      </c>
      <c r="H162" s="476">
        <f t="array" ref="H162">SUM(IF('6. Class A Consumption Data'!N416:O416="B",'6. Class A Consumption Data'!N414:O414))</f>
        <v>0</v>
      </c>
      <c r="I162" s="478">
        <f t="shared" ref="I162:I183" si="11">IFERROR(+C162/($C$184),0)</f>
        <v>0</v>
      </c>
      <c r="J162" s="479">
        <f t="shared" ref="J162:J183" si="12">+I162*$C$28</f>
        <v>0</v>
      </c>
      <c r="K162" s="479">
        <f t="shared" ref="K162:K183" si="13">+J162/12</f>
        <v>0</v>
      </c>
      <c r="L162" s="479">
        <v>0</v>
      </c>
    </row>
    <row r="163" spans="1:12" s="468" customFormat="1" ht="12.5" hidden="1" x14ac:dyDescent="0.25">
      <c r="A163" s="474" t="s">
        <v>422</v>
      </c>
      <c r="B163" s="474"/>
      <c r="C163" s="475">
        <f t="shared" si="10"/>
        <v>0</v>
      </c>
      <c r="D163" s="476">
        <v>0</v>
      </c>
      <c r="E163" s="476">
        <v>0</v>
      </c>
      <c r="F163" s="476">
        <f t="array" ref="F163">SUM(IF('6. Class A Consumption Data'!J419:K419="B",'6. Class A Consumption Data'!J417:K417))</f>
        <v>0</v>
      </c>
      <c r="G163" s="476">
        <f t="array" ref="G163">SUM(IF('6. Class A Consumption Data'!L419:M419="B",'6. Class A Consumption Data'!L417:M417))</f>
        <v>0</v>
      </c>
      <c r="H163" s="476">
        <f t="array" ref="H163">SUM(IF('6. Class A Consumption Data'!N419:O419="B",'6. Class A Consumption Data'!N417:O417))</f>
        <v>0</v>
      </c>
      <c r="I163" s="478">
        <f t="shared" si="11"/>
        <v>0</v>
      </c>
      <c r="J163" s="479">
        <f t="shared" si="12"/>
        <v>0</v>
      </c>
      <c r="K163" s="479">
        <f t="shared" si="13"/>
        <v>0</v>
      </c>
      <c r="L163" s="479">
        <v>0</v>
      </c>
    </row>
    <row r="164" spans="1:12" s="468" customFormat="1" ht="12.5" hidden="1" x14ac:dyDescent="0.25">
      <c r="A164" s="474" t="s">
        <v>423</v>
      </c>
      <c r="B164" s="474"/>
      <c r="C164" s="475">
        <f t="shared" si="10"/>
        <v>0</v>
      </c>
      <c r="D164" s="476">
        <v>0</v>
      </c>
      <c r="E164" s="476">
        <v>0</v>
      </c>
      <c r="F164" s="476">
        <f t="array" ref="F164">SUM(IF('6. Class A Consumption Data'!J422:K422="B",'6. Class A Consumption Data'!J420:K420))</f>
        <v>0</v>
      </c>
      <c r="G164" s="476">
        <f t="array" ref="G164">SUM(IF('6. Class A Consumption Data'!L422:M422="B",'6. Class A Consumption Data'!L420:M420))</f>
        <v>0</v>
      </c>
      <c r="H164" s="476">
        <f t="array" ref="H164">SUM(IF('6. Class A Consumption Data'!N422:O422="B",'6. Class A Consumption Data'!N420:O420))</f>
        <v>0</v>
      </c>
      <c r="I164" s="478">
        <f t="shared" si="11"/>
        <v>0</v>
      </c>
      <c r="J164" s="479">
        <f t="shared" si="12"/>
        <v>0</v>
      </c>
      <c r="K164" s="479">
        <f t="shared" si="13"/>
        <v>0</v>
      </c>
      <c r="L164" s="479">
        <v>0</v>
      </c>
    </row>
    <row r="165" spans="1:12" s="468" customFormat="1" ht="12.5" hidden="1" x14ac:dyDescent="0.25">
      <c r="A165" s="474" t="s">
        <v>424</v>
      </c>
      <c r="B165" s="474"/>
      <c r="C165" s="475">
        <f t="shared" si="10"/>
        <v>0</v>
      </c>
      <c r="D165" s="476">
        <v>0</v>
      </c>
      <c r="E165" s="476">
        <v>0</v>
      </c>
      <c r="F165" s="476">
        <f t="array" ref="F165">SUM(IF('6. Class A Consumption Data'!J425:K425="B",'6. Class A Consumption Data'!J423:K423))</f>
        <v>0</v>
      </c>
      <c r="G165" s="476">
        <f t="array" ref="G165">SUM(IF('6. Class A Consumption Data'!L425:M425="B",'6. Class A Consumption Data'!L423:M423))</f>
        <v>0</v>
      </c>
      <c r="H165" s="476">
        <f t="array" ref="H165">SUM(IF('6. Class A Consumption Data'!N425:O425="B",'6. Class A Consumption Data'!N423:O423))</f>
        <v>0</v>
      </c>
      <c r="I165" s="478">
        <f t="shared" si="11"/>
        <v>0</v>
      </c>
      <c r="J165" s="479">
        <f t="shared" si="12"/>
        <v>0</v>
      </c>
      <c r="K165" s="479">
        <f t="shared" si="13"/>
        <v>0</v>
      </c>
      <c r="L165" s="479">
        <v>0</v>
      </c>
    </row>
    <row r="166" spans="1:12" s="468" customFormat="1" ht="12.5" hidden="1" x14ac:dyDescent="0.25">
      <c r="A166" s="474" t="s">
        <v>425</v>
      </c>
      <c r="B166" s="474"/>
      <c r="C166" s="475">
        <f t="shared" si="10"/>
        <v>0</v>
      </c>
      <c r="D166" s="476">
        <v>0</v>
      </c>
      <c r="E166" s="476">
        <v>0</v>
      </c>
      <c r="F166" s="476">
        <f t="array" ref="F166">SUM(IF('6. Class A Consumption Data'!J428:K428="B",'6. Class A Consumption Data'!J426:K426))</f>
        <v>0</v>
      </c>
      <c r="G166" s="476">
        <f t="array" ref="G166">SUM(IF('6. Class A Consumption Data'!L428:M428="B",'6. Class A Consumption Data'!L426:M426))</f>
        <v>0</v>
      </c>
      <c r="H166" s="476">
        <f t="array" ref="H166">SUM(IF('6. Class A Consumption Data'!N428:O428="B",'6. Class A Consumption Data'!N426:O426))</f>
        <v>0</v>
      </c>
      <c r="I166" s="478">
        <f t="shared" si="11"/>
        <v>0</v>
      </c>
      <c r="J166" s="479">
        <f t="shared" si="12"/>
        <v>0</v>
      </c>
      <c r="K166" s="479">
        <f t="shared" si="13"/>
        <v>0</v>
      </c>
      <c r="L166" s="479">
        <v>0</v>
      </c>
    </row>
    <row r="167" spans="1:12" s="468" customFormat="1" ht="12.5" hidden="1" x14ac:dyDescent="0.25">
      <c r="A167" s="474" t="s">
        <v>426</v>
      </c>
      <c r="B167" s="474"/>
      <c r="C167" s="475">
        <f t="shared" si="10"/>
        <v>0</v>
      </c>
      <c r="D167" s="476">
        <v>0</v>
      </c>
      <c r="E167" s="476">
        <v>0</v>
      </c>
      <c r="F167" s="476">
        <f t="array" ref="F167">SUM(IF('6. Class A Consumption Data'!J431:K431="B",'6. Class A Consumption Data'!J429:K429))</f>
        <v>0</v>
      </c>
      <c r="G167" s="476">
        <f t="array" ref="G167">SUM(IF('6. Class A Consumption Data'!L431:M431="B",'6. Class A Consumption Data'!L429:M429))</f>
        <v>0</v>
      </c>
      <c r="H167" s="476">
        <f t="array" ref="H167">SUM(IF('6. Class A Consumption Data'!N431:O431="B",'6. Class A Consumption Data'!N429:O429))</f>
        <v>0</v>
      </c>
      <c r="I167" s="478">
        <f t="shared" si="11"/>
        <v>0</v>
      </c>
      <c r="J167" s="479">
        <f t="shared" si="12"/>
        <v>0</v>
      </c>
      <c r="K167" s="479">
        <f t="shared" si="13"/>
        <v>0</v>
      </c>
      <c r="L167" s="479">
        <v>0</v>
      </c>
    </row>
    <row r="168" spans="1:12" s="468" customFormat="1" ht="12.5" hidden="1" x14ac:dyDescent="0.25">
      <c r="A168" s="474" t="s">
        <v>427</v>
      </c>
      <c r="B168" s="474"/>
      <c r="C168" s="475">
        <f t="shared" si="10"/>
        <v>0</v>
      </c>
      <c r="D168" s="476">
        <v>0</v>
      </c>
      <c r="E168" s="476">
        <v>0</v>
      </c>
      <c r="F168" s="476">
        <f t="array" ref="F168">SUM(IF('6. Class A Consumption Data'!J434:K434="B",'6. Class A Consumption Data'!J432:K432))</f>
        <v>0</v>
      </c>
      <c r="G168" s="476">
        <f t="array" ref="G168">SUM(IF('6. Class A Consumption Data'!L434:M434="B",'6. Class A Consumption Data'!L432:M432))</f>
        <v>0</v>
      </c>
      <c r="H168" s="476">
        <f t="array" ref="H168">SUM(IF('6. Class A Consumption Data'!N434:O434="B",'6. Class A Consumption Data'!N432:O432))</f>
        <v>0</v>
      </c>
      <c r="I168" s="478">
        <f t="shared" si="11"/>
        <v>0</v>
      </c>
      <c r="J168" s="479">
        <f t="shared" si="12"/>
        <v>0</v>
      </c>
      <c r="K168" s="479">
        <f t="shared" si="13"/>
        <v>0</v>
      </c>
      <c r="L168" s="479">
        <v>0</v>
      </c>
    </row>
    <row r="169" spans="1:12" s="468" customFormat="1" ht="12.5" hidden="1" x14ac:dyDescent="0.25">
      <c r="A169" s="474" t="s">
        <v>428</v>
      </c>
      <c r="B169" s="474"/>
      <c r="C169" s="475">
        <f t="shared" si="10"/>
        <v>0</v>
      </c>
      <c r="D169" s="476">
        <v>0</v>
      </c>
      <c r="E169" s="476">
        <v>0</v>
      </c>
      <c r="F169" s="476">
        <f t="array" ref="F169">SUM(IF('6. Class A Consumption Data'!J437:K437="B",'6. Class A Consumption Data'!J435:K435))</f>
        <v>0</v>
      </c>
      <c r="G169" s="476">
        <f t="array" ref="G169">SUM(IF('6. Class A Consumption Data'!L437:M437="B",'6. Class A Consumption Data'!L435:M435))</f>
        <v>0</v>
      </c>
      <c r="H169" s="476">
        <f t="array" ref="H169">SUM(IF('6. Class A Consumption Data'!N437:O437="B",'6. Class A Consumption Data'!N435:O435))</f>
        <v>0</v>
      </c>
      <c r="I169" s="478">
        <f t="shared" si="11"/>
        <v>0</v>
      </c>
      <c r="J169" s="479">
        <f t="shared" si="12"/>
        <v>0</v>
      </c>
      <c r="K169" s="479">
        <f t="shared" si="13"/>
        <v>0</v>
      </c>
      <c r="L169" s="479">
        <v>0</v>
      </c>
    </row>
    <row r="170" spans="1:12" s="468" customFormat="1" ht="12.5" hidden="1" x14ac:dyDescent="0.25">
      <c r="A170" s="474" t="s">
        <v>429</v>
      </c>
      <c r="B170" s="474"/>
      <c r="C170" s="475">
        <f t="shared" si="10"/>
        <v>0</v>
      </c>
      <c r="D170" s="476">
        <v>0</v>
      </c>
      <c r="E170" s="476">
        <v>0</v>
      </c>
      <c r="F170" s="476">
        <f t="array" ref="F170">SUM(IF('6. Class A Consumption Data'!J440:K440="B",'6. Class A Consumption Data'!J438:K438))</f>
        <v>0</v>
      </c>
      <c r="G170" s="476">
        <f t="array" ref="G170">SUM(IF('6. Class A Consumption Data'!L440:M440="B",'6. Class A Consumption Data'!L438:M438))</f>
        <v>0</v>
      </c>
      <c r="H170" s="476">
        <f t="array" ref="H170">SUM(IF('6. Class A Consumption Data'!N440:O440="B",'6. Class A Consumption Data'!N438:O438))</f>
        <v>0</v>
      </c>
      <c r="I170" s="478">
        <f t="shared" si="11"/>
        <v>0</v>
      </c>
      <c r="J170" s="479">
        <f t="shared" si="12"/>
        <v>0</v>
      </c>
      <c r="K170" s="479">
        <f t="shared" si="13"/>
        <v>0</v>
      </c>
      <c r="L170" s="479">
        <v>0</v>
      </c>
    </row>
    <row r="171" spans="1:12" s="468" customFormat="1" ht="12.5" hidden="1" x14ac:dyDescent="0.25">
      <c r="A171" s="474" t="s">
        <v>430</v>
      </c>
      <c r="B171" s="474"/>
      <c r="C171" s="475">
        <f t="shared" si="10"/>
        <v>0</v>
      </c>
      <c r="D171" s="476">
        <v>0</v>
      </c>
      <c r="E171" s="476">
        <v>0</v>
      </c>
      <c r="F171" s="476">
        <f t="array" ref="F171">SUM(IF('6. Class A Consumption Data'!J443:K443="B",'6. Class A Consumption Data'!J441:K441))</f>
        <v>0</v>
      </c>
      <c r="G171" s="476">
        <f t="array" ref="G171">SUM(IF('6. Class A Consumption Data'!L443:M443="B",'6. Class A Consumption Data'!L441:M441))</f>
        <v>0</v>
      </c>
      <c r="H171" s="476">
        <f t="array" ref="H171">SUM(IF('6. Class A Consumption Data'!N443:O443="B",'6. Class A Consumption Data'!N441:O441))</f>
        <v>0</v>
      </c>
      <c r="I171" s="478">
        <f t="shared" si="11"/>
        <v>0</v>
      </c>
      <c r="J171" s="479">
        <f t="shared" si="12"/>
        <v>0</v>
      </c>
      <c r="K171" s="479">
        <f t="shared" si="13"/>
        <v>0</v>
      </c>
      <c r="L171" s="479">
        <v>0</v>
      </c>
    </row>
    <row r="172" spans="1:12" s="468" customFormat="1" ht="12.5" hidden="1" x14ac:dyDescent="0.25">
      <c r="A172" s="474" t="s">
        <v>431</v>
      </c>
      <c r="B172" s="474"/>
      <c r="C172" s="475">
        <f t="shared" si="10"/>
        <v>0</v>
      </c>
      <c r="D172" s="476">
        <v>0</v>
      </c>
      <c r="E172" s="476">
        <v>0</v>
      </c>
      <c r="F172" s="476">
        <f t="array" ref="F172">SUM(IF('6. Class A Consumption Data'!J446:K446="B",'6. Class A Consumption Data'!J444:K444))</f>
        <v>0</v>
      </c>
      <c r="G172" s="476">
        <f t="array" ref="G172">SUM(IF('6. Class A Consumption Data'!L446:M446="B",'6. Class A Consumption Data'!L444:M444))</f>
        <v>0</v>
      </c>
      <c r="H172" s="476">
        <f t="array" ref="H172">SUM(IF('6. Class A Consumption Data'!N446:O446="B",'6. Class A Consumption Data'!N444:O444))</f>
        <v>0</v>
      </c>
      <c r="I172" s="478">
        <f t="shared" si="11"/>
        <v>0</v>
      </c>
      <c r="J172" s="479">
        <f t="shared" si="12"/>
        <v>0</v>
      </c>
      <c r="K172" s="479">
        <f t="shared" si="13"/>
        <v>0</v>
      </c>
      <c r="L172" s="479">
        <v>0</v>
      </c>
    </row>
    <row r="173" spans="1:12" s="468" customFormat="1" ht="12.5" hidden="1" x14ac:dyDescent="0.25">
      <c r="A173" s="474" t="s">
        <v>432</v>
      </c>
      <c r="B173" s="474"/>
      <c r="C173" s="475">
        <f t="shared" si="10"/>
        <v>0</v>
      </c>
      <c r="D173" s="476">
        <v>0</v>
      </c>
      <c r="E173" s="476">
        <v>0</v>
      </c>
      <c r="F173" s="476">
        <f t="array" ref="F173">SUM(IF('6. Class A Consumption Data'!J449:K449="B",'6. Class A Consumption Data'!J447:K447))</f>
        <v>0</v>
      </c>
      <c r="G173" s="476">
        <f t="array" ref="G173">SUM(IF('6. Class A Consumption Data'!L449:M449="B",'6. Class A Consumption Data'!L447:M447))</f>
        <v>0</v>
      </c>
      <c r="H173" s="476">
        <f t="array" ref="H173">SUM(IF('6. Class A Consumption Data'!N449:O449="B",'6. Class A Consumption Data'!N447:O447))</f>
        <v>0</v>
      </c>
      <c r="I173" s="478">
        <f t="shared" si="11"/>
        <v>0</v>
      </c>
      <c r="J173" s="479">
        <f t="shared" si="12"/>
        <v>0</v>
      </c>
      <c r="K173" s="479">
        <f t="shared" si="13"/>
        <v>0</v>
      </c>
      <c r="L173" s="479">
        <v>0</v>
      </c>
    </row>
    <row r="174" spans="1:12" s="468" customFormat="1" ht="12.5" hidden="1" x14ac:dyDescent="0.25">
      <c r="A174" s="474" t="s">
        <v>433</v>
      </c>
      <c r="B174" s="474"/>
      <c r="C174" s="475">
        <f t="shared" si="10"/>
        <v>0</v>
      </c>
      <c r="D174" s="476">
        <v>0</v>
      </c>
      <c r="E174" s="476">
        <v>0</v>
      </c>
      <c r="F174" s="476">
        <f t="array" ref="F174">SUM(IF('6. Class A Consumption Data'!J452:K452="B",'6. Class A Consumption Data'!J450:K450))</f>
        <v>0</v>
      </c>
      <c r="G174" s="476">
        <f t="array" ref="G174">SUM(IF('6. Class A Consumption Data'!L452:M452="B",'6. Class A Consumption Data'!L450:M450))</f>
        <v>0</v>
      </c>
      <c r="H174" s="476">
        <f t="array" ref="H174">SUM(IF('6. Class A Consumption Data'!N452:O452="B",'6. Class A Consumption Data'!N450:O450))</f>
        <v>0</v>
      </c>
      <c r="I174" s="478">
        <f t="shared" si="11"/>
        <v>0</v>
      </c>
      <c r="J174" s="479">
        <f t="shared" si="12"/>
        <v>0</v>
      </c>
      <c r="K174" s="479">
        <f t="shared" si="13"/>
        <v>0</v>
      </c>
      <c r="L174" s="479">
        <v>0</v>
      </c>
    </row>
    <row r="175" spans="1:12" s="468" customFormat="1" ht="12.5" hidden="1" x14ac:dyDescent="0.25">
      <c r="A175" s="474" t="s">
        <v>434</v>
      </c>
      <c r="B175" s="474"/>
      <c r="C175" s="475">
        <f t="shared" si="10"/>
        <v>0</v>
      </c>
      <c r="D175" s="476">
        <v>0</v>
      </c>
      <c r="E175" s="476">
        <v>0</v>
      </c>
      <c r="F175" s="476">
        <f t="array" ref="F175">SUM(IF('6. Class A Consumption Data'!J455:K455="B",'6. Class A Consumption Data'!J453:K453))</f>
        <v>0</v>
      </c>
      <c r="G175" s="476">
        <f t="array" ref="G175">SUM(IF('6. Class A Consumption Data'!L455:M455="B",'6. Class A Consumption Data'!L453:M453))</f>
        <v>0</v>
      </c>
      <c r="H175" s="476">
        <f t="array" ref="H175">SUM(IF('6. Class A Consumption Data'!N455:O455="B",'6. Class A Consumption Data'!N453:O453))</f>
        <v>0</v>
      </c>
      <c r="I175" s="478">
        <f t="shared" si="11"/>
        <v>0</v>
      </c>
      <c r="J175" s="479">
        <f t="shared" si="12"/>
        <v>0</v>
      </c>
      <c r="K175" s="479">
        <f t="shared" si="13"/>
        <v>0</v>
      </c>
      <c r="L175" s="479">
        <v>0</v>
      </c>
    </row>
    <row r="176" spans="1:12" s="468" customFormat="1" ht="12.5" hidden="1" x14ac:dyDescent="0.25">
      <c r="A176" s="474" t="s">
        <v>435</v>
      </c>
      <c r="B176" s="474"/>
      <c r="C176" s="475">
        <f t="shared" si="10"/>
        <v>0</v>
      </c>
      <c r="D176" s="476">
        <v>0</v>
      </c>
      <c r="E176" s="476">
        <v>0</v>
      </c>
      <c r="F176" s="476">
        <f t="array" ref="F176">SUM(IF('6. Class A Consumption Data'!J458:K458="B",'6. Class A Consumption Data'!J456:K456))</f>
        <v>0</v>
      </c>
      <c r="G176" s="476">
        <f t="array" ref="G176">SUM(IF('6. Class A Consumption Data'!L458:M458="B",'6. Class A Consumption Data'!L456:M456))</f>
        <v>0</v>
      </c>
      <c r="H176" s="476">
        <f t="array" ref="H176">SUM(IF('6. Class A Consumption Data'!N458:O458="B",'6. Class A Consumption Data'!N456:O456))</f>
        <v>0</v>
      </c>
      <c r="I176" s="478">
        <f t="shared" si="11"/>
        <v>0</v>
      </c>
      <c r="J176" s="479">
        <f t="shared" si="12"/>
        <v>0</v>
      </c>
      <c r="K176" s="479">
        <f t="shared" si="13"/>
        <v>0</v>
      </c>
      <c r="L176" s="479">
        <v>0</v>
      </c>
    </row>
    <row r="177" spans="1:12" s="468" customFormat="1" ht="12.5" hidden="1" x14ac:dyDescent="0.25">
      <c r="A177" s="474" t="s">
        <v>436</v>
      </c>
      <c r="B177" s="474"/>
      <c r="C177" s="475">
        <f t="shared" si="10"/>
        <v>0</v>
      </c>
      <c r="D177" s="476">
        <v>0</v>
      </c>
      <c r="E177" s="476">
        <v>0</v>
      </c>
      <c r="F177" s="476">
        <f t="array" ref="F177">SUM(IF('6. Class A Consumption Data'!J461:K461="B",'6. Class A Consumption Data'!J459:K459))</f>
        <v>0</v>
      </c>
      <c r="G177" s="476">
        <f t="array" ref="G177">SUM(IF('6. Class A Consumption Data'!L461:M461="B",'6. Class A Consumption Data'!L459:M459))</f>
        <v>0</v>
      </c>
      <c r="H177" s="476">
        <f t="array" ref="H177">SUM(IF('6. Class A Consumption Data'!N461:O461="B",'6. Class A Consumption Data'!N459:O459))</f>
        <v>0</v>
      </c>
      <c r="I177" s="478">
        <f t="shared" si="11"/>
        <v>0</v>
      </c>
      <c r="J177" s="479">
        <f t="shared" si="12"/>
        <v>0</v>
      </c>
      <c r="K177" s="479">
        <f t="shared" si="13"/>
        <v>0</v>
      </c>
      <c r="L177" s="479">
        <v>0</v>
      </c>
    </row>
    <row r="178" spans="1:12" s="468" customFormat="1" ht="12.5" hidden="1" x14ac:dyDescent="0.25">
      <c r="A178" s="474" t="s">
        <v>437</v>
      </c>
      <c r="B178" s="474"/>
      <c r="C178" s="475">
        <f t="shared" si="10"/>
        <v>0</v>
      </c>
      <c r="D178" s="476">
        <v>0</v>
      </c>
      <c r="E178" s="476">
        <v>0</v>
      </c>
      <c r="F178" s="476">
        <f t="array" ref="F178">SUM(IF('6. Class A Consumption Data'!J464:K464="B",'6. Class A Consumption Data'!J462:K462))</f>
        <v>0</v>
      </c>
      <c r="G178" s="476">
        <f t="array" ref="G178">SUM(IF('6. Class A Consumption Data'!L464:M464="B",'6. Class A Consumption Data'!L462:M462))</f>
        <v>0</v>
      </c>
      <c r="H178" s="476">
        <f t="array" ref="H178">SUM(IF('6. Class A Consumption Data'!N464:O464="B",'6. Class A Consumption Data'!N462:O462))</f>
        <v>0</v>
      </c>
      <c r="I178" s="478">
        <f t="shared" si="11"/>
        <v>0</v>
      </c>
      <c r="J178" s="479">
        <f t="shared" si="12"/>
        <v>0</v>
      </c>
      <c r="K178" s="479">
        <f t="shared" si="13"/>
        <v>0</v>
      </c>
      <c r="L178" s="479">
        <v>0</v>
      </c>
    </row>
    <row r="179" spans="1:12" s="468" customFormat="1" ht="12.5" hidden="1" x14ac:dyDescent="0.25">
      <c r="A179" s="474" t="s">
        <v>438</v>
      </c>
      <c r="B179" s="474"/>
      <c r="C179" s="475">
        <f t="shared" si="10"/>
        <v>0</v>
      </c>
      <c r="D179" s="476">
        <v>0</v>
      </c>
      <c r="E179" s="476">
        <v>0</v>
      </c>
      <c r="F179" s="476">
        <f t="array" ref="F179">SUM(IF('6. Class A Consumption Data'!J467:K467="B",'6. Class A Consumption Data'!J465:K465))</f>
        <v>0</v>
      </c>
      <c r="G179" s="476">
        <f t="array" ref="G179">SUM(IF('6. Class A Consumption Data'!L467:M467="B",'6. Class A Consumption Data'!L465:M465))</f>
        <v>0</v>
      </c>
      <c r="H179" s="476">
        <f t="array" ref="H179">SUM(IF('6. Class A Consumption Data'!N467:O467="B",'6. Class A Consumption Data'!N465:O465))</f>
        <v>0</v>
      </c>
      <c r="I179" s="478">
        <f t="shared" si="11"/>
        <v>0</v>
      </c>
      <c r="J179" s="479">
        <f t="shared" si="12"/>
        <v>0</v>
      </c>
      <c r="K179" s="479">
        <f t="shared" si="13"/>
        <v>0</v>
      </c>
      <c r="L179" s="479">
        <v>0</v>
      </c>
    </row>
    <row r="180" spans="1:12" s="468" customFormat="1" ht="12.5" hidden="1" x14ac:dyDescent="0.25">
      <c r="A180" s="474" t="s">
        <v>439</v>
      </c>
      <c r="B180" s="474"/>
      <c r="C180" s="475">
        <f t="shared" si="10"/>
        <v>0</v>
      </c>
      <c r="D180" s="476">
        <v>0</v>
      </c>
      <c r="E180" s="476">
        <v>0</v>
      </c>
      <c r="F180" s="476">
        <f t="array" ref="F180">SUM(IF('6. Class A Consumption Data'!J470:K470="B",'6. Class A Consumption Data'!J468:K468))</f>
        <v>0</v>
      </c>
      <c r="G180" s="476">
        <f t="array" ref="G180">SUM(IF('6. Class A Consumption Data'!L470:M470="B",'6. Class A Consumption Data'!L468:M468))</f>
        <v>0</v>
      </c>
      <c r="H180" s="476">
        <f t="array" ref="H180">SUM(IF('6. Class A Consumption Data'!N470:O470="B",'6. Class A Consumption Data'!N468:O468))</f>
        <v>0</v>
      </c>
      <c r="I180" s="478">
        <f t="shared" si="11"/>
        <v>0</v>
      </c>
      <c r="J180" s="479">
        <f t="shared" si="12"/>
        <v>0</v>
      </c>
      <c r="K180" s="479">
        <f t="shared" si="13"/>
        <v>0</v>
      </c>
      <c r="L180" s="479">
        <v>0</v>
      </c>
    </row>
    <row r="181" spans="1:12" s="468" customFormat="1" ht="12.5" hidden="1" x14ac:dyDescent="0.25">
      <c r="A181" s="474" t="s">
        <v>440</v>
      </c>
      <c r="B181" s="474"/>
      <c r="C181" s="475">
        <f t="shared" si="10"/>
        <v>0</v>
      </c>
      <c r="D181" s="476">
        <v>0</v>
      </c>
      <c r="E181" s="476">
        <v>0</v>
      </c>
      <c r="F181" s="476">
        <f t="array" ref="F181">SUM(IF('6. Class A Consumption Data'!J473:K473="B",'6. Class A Consumption Data'!J471:K471))</f>
        <v>0</v>
      </c>
      <c r="G181" s="476">
        <f t="array" ref="G181">SUM(IF('6. Class A Consumption Data'!L473:M473="B",'6. Class A Consumption Data'!L471:M471))</f>
        <v>0</v>
      </c>
      <c r="H181" s="476">
        <f t="array" ref="H181">SUM(IF('6. Class A Consumption Data'!N473:O473="B",'6. Class A Consumption Data'!N471:O471))</f>
        <v>0</v>
      </c>
      <c r="I181" s="478">
        <f t="shared" si="11"/>
        <v>0</v>
      </c>
      <c r="J181" s="479">
        <f t="shared" si="12"/>
        <v>0</v>
      </c>
      <c r="K181" s="479">
        <f t="shared" si="13"/>
        <v>0</v>
      </c>
      <c r="L181" s="479">
        <v>0</v>
      </c>
    </row>
    <row r="182" spans="1:12" s="468" customFormat="1" ht="12.5" hidden="1" x14ac:dyDescent="0.25">
      <c r="A182" s="474" t="s">
        <v>441</v>
      </c>
      <c r="B182" s="474"/>
      <c r="C182" s="475">
        <f t="shared" si="10"/>
        <v>0</v>
      </c>
      <c r="D182" s="476">
        <v>0</v>
      </c>
      <c r="E182" s="476">
        <v>0</v>
      </c>
      <c r="F182" s="476">
        <f t="array" ref="F182">SUM(IF('6. Class A Consumption Data'!J476:K476="B",'6. Class A Consumption Data'!J474:K474))</f>
        <v>0</v>
      </c>
      <c r="G182" s="476">
        <f t="array" ref="G182">SUM(IF('6. Class A Consumption Data'!L476:M476="B",'6. Class A Consumption Data'!L474:M474))</f>
        <v>0</v>
      </c>
      <c r="H182" s="476">
        <f t="array" ref="H182">SUM(IF('6. Class A Consumption Data'!N476:O476="B",'6. Class A Consumption Data'!N474:O474))</f>
        <v>0</v>
      </c>
      <c r="I182" s="478">
        <f t="shared" si="11"/>
        <v>0</v>
      </c>
      <c r="J182" s="479">
        <f t="shared" si="12"/>
        <v>0</v>
      </c>
      <c r="K182" s="479">
        <f t="shared" si="13"/>
        <v>0</v>
      </c>
      <c r="L182" s="479">
        <v>0</v>
      </c>
    </row>
    <row r="183" spans="1:12" s="468" customFormat="1" ht="12.5" hidden="1" x14ac:dyDescent="0.25">
      <c r="A183" s="474" t="s">
        <v>442</v>
      </c>
      <c r="B183" s="474"/>
      <c r="C183" s="475">
        <f t="shared" si="10"/>
        <v>0</v>
      </c>
      <c r="D183" s="476">
        <v>0</v>
      </c>
      <c r="E183" s="476">
        <v>0</v>
      </c>
      <c r="F183" s="476">
        <f t="array" ref="F183">SUM(IF('6. Class A Consumption Data'!J479:K479="B",'6. Class A Consumption Data'!J477:K477))</f>
        <v>0</v>
      </c>
      <c r="G183" s="476">
        <f t="array" ref="G183">SUM(IF('6. Class A Consumption Data'!L479:M479="B",'6. Class A Consumption Data'!L477:M477))</f>
        <v>0</v>
      </c>
      <c r="H183" s="476">
        <f t="array" ref="H183">SUM(IF('6. Class A Consumption Data'!N479:O479="B",'6. Class A Consumption Data'!N477:O477))</f>
        <v>0</v>
      </c>
      <c r="I183" s="478">
        <f t="shared" si="11"/>
        <v>0</v>
      </c>
      <c r="J183" s="479">
        <f t="shared" si="12"/>
        <v>0</v>
      </c>
      <c r="K183" s="479">
        <f t="shared" si="13"/>
        <v>0</v>
      </c>
      <c r="L183" s="479">
        <v>0</v>
      </c>
    </row>
    <row r="184" spans="1:12" s="468" customFormat="1" ht="12.5" x14ac:dyDescent="0.25">
      <c r="A184" s="481" t="s">
        <v>245</v>
      </c>
      <c r="B184" s="481"/>
      <c r="C184" s="475">
        <f t="shared" ref="C184:K184" si="14">SUM(C34:C183)</f>
        <v>893930556.41119194</v>
      </c>
      <c r="D184" s="475">
        <f t="shared" si="14"/>
        <v>480114078.77785188</v>
      </c>
      <c r="E184" s="475">
        <f>SUM(E34:E183)</f>
        <v>413816477.63334</v>
      </c>
      <c r="F184" s="475">
        <f t="shared" si="14"/>
        <v>0</v>
      </c>
      <c r="G184" s="475">
        <f t="shared" si="14"/>
        <v>0</v>
      </c>
      <c r="H184" s="475">
        <f t="shared" si="14"/>
        <v>0</v>
      </c>
      <c r="I184" s="482">
        <f t="shared" si="14"/>
        <v>0.99999999999999989</v>
      </c>
      <c r="J184" s="483">
        <f t="shared" si="14"/>
        <v>-65007.663286148294</v>
      </c>
      <c r="K184" s="479">
        <f t="shared" si="14"/>
        <v>-5417.30527384569</v>
      </c>
      <c r="L184" s="479">
        <v>0</v>
      </c>
    </row>
  </sheetData>
  <mergeCells count="6">
    <mergeCell ref="N33:T33"/>
    <mergeCell ref="A14:E14"/>
    <mergeCell ref="C16:G16"/>
    <mergeCell ref="A17:F17"/>
    <mergeCell ref="A26:C26"/>
    <mergeCell ref="A31:D31"/>
  </mergeCells>
  <pageMargins left="0.70866141732283472" right="0.70866141732283472" top="1.3385826771653544" bottom="0.47244094488188981" header="0.31496062992125984" footer="0.31496062992125984"/>
  <pageSetup scale="56" orientation="landscape" r:id="rId1"/>
  <headerFooter scaleWithDoc="0">
    <oddHeader>&amp;R&amp;7Toronto Hydro-Electric System Limited 
EB-2022-0065
Tab 3
Schedule 1
ORIGINAL
Page &amp;P of &amp;N</oddHeader>
    <oddFooter>&amp;C&amp;7&amp;A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1EE67-AC65-4188-A68F-DE594FFD260A}">
  <sheetPr>
    <pageSetUpPr fitToPage="1"/>
  </sheetPr>
  <dimension ref="A1:Z30"/>
  <sheetViews>
    <sheetView showGridLines="0" zoomScale="70" zoomScaleNormal="70" workbookViewId="0"/>
  </sheetViews>
  <sheetFormatPr defaultColWidth="9.26953125" defaultRowHeight="14.5" x14ac:dyDescent="0.35"/>
  <cols>
    <col min="1" max="1" width="56" bestFit="1" customWidth="1"/>
    <col min="2" max="2" width="14.7265625" customWidth="1"/>
    <col min="3" max="3" width="17.7265625" customWidth="1"/>
    <col min="4" max="4" width="11" customWidth="1"/>
    <col min="5" max="5" width="22" customWidth="1"/>
    <col min="6" max="6" width="14.54296875" customWidth="1"/>
    <col min="7" max="7" width="24.26953125" customWidth="1"/>
    <col min="8" max="8" width="18.54296875" customWidth="1"/>
    <col min="9" max="9" width="26.453125" customWidth="1"/>
    <col min="10" max="10" width="17.26953125" customWidth="1"/>
    <col min="11" max="11" width="18.54296875" customWidth="1"/>
    <col min="12" max="12" width="19.54296875" customWidth="1"/>
    <col min="13" max="13" width="18.26953125" customWidth="1"/>
    <col min="14" max="14" width="9.453125" style="436" customWidth="1"/>
  </cols>
  <sheetData>
    <row r="1" spans="1:26" x14ac:dyDescent="0.35">
      <c r="A1" s="127"/>
      <c r="B1" s="127"/>
      <c r="C1" s="127"/>
      <c r="D1" s="127"/>
      <c r="E1" s="127"/>
      <c r="F1" s="127"/>
      <c r="G1" s="127"/>
      <c r="H1" s="127"/>
      <c r="I1" s="127"/>
      <c r="J1" s="127"/>
      <c r="K1" s="127"/>
      <c r="L1" s="127"/>
      <c r="M1" s="127"/>
      <c r="N1" s="367"/>
      <c r="O1" s="127"/>
      <c r="P1" s="127"/>
      <c r="Q1" s="127"/>
      <c r="R1" s="127"/>
      <c r="S1" s="127"/>
      <c r="T1" s="127"/>
      <c r="U1" s="127"/>
      <c r="V1" s="127"/>
      <c r="W1" s="127"/>
      <c r="X1" s="127"/>
      <c r="Y1" s="127"/>
      <c r="Z1" s="127"/>
    </row>
    <row r="2" spans="1:26" x14ac:dyDescent="0.35">
      <c r="A2" s="127"/>
      <c r="B2" s="214" t="b">
        <v>0</v>
      </c>
      <c r="C2" s="127" t="b">
        <v>1</v>
      </c>
      <c r="D2" s="127"/>
      <c r="E2" s="127"/>
      <c r="F2" s="127"/>
      <c r="G2" s="127"/>
      <c r="H2" s="127"/>
      <c r="I2" s="127"/>
      <c r="J2" s="127"/>
      <c r="K2" s="127"/>
      <c r="L2" s="127"/>
      <c r="M2" s="127"/>
      <c r="N2" s="367"/>
      <c r="O2" s="127"/>
      <c r="P2" s="127"/>
      <c r="Q2" s="127"/>
      <c r="R2" s="127"/>
      <c r="S2" s="127"/>
      <c r="T2" s="127"/>
      <c r="U2" s="127"/>
      <c r="V2" s="127"/>
      <c r="W2" s="127"/>
      <c r="X2" s="127"/>
      <c r="Y2" s="127"/>
      <c r="Z2" s="127"/>
    </row>
    <row r="3" spans="1:26" x14ac:dyDescent="0.35">
      <c r="A3" s="127"/>
      <c r="B3" s="127"/>
      <c r="C3" s="127"/>
      <c r="D3" s="127"/>
      <c r="E3" s="127"/>
      <c r="F3" s="127"/>
      <c r="G3" s="127"/>
      <c r="H3" s="127"/>
      <c r="I3" s="127"/>
      <c r="J3" s="127"/>
      <c r="K3" s="127"/>
      <c r="L3" s="127"/>
      <c r="M3" s="127"/>
      <c r="N3" s="367"/>
      <c r="O3" s="127"/>
      <c r="P3" s="127"/>
      <c r="Q3" s="127"/>
      <c r="R3" s="127"/>
      <c r="S3" s="127"/>
      <c r="T3" s="127"/>
      <c r="U3" s="127"/>
      <c r="V3" s="127"/>
      <c r="W3" s="127"/>
      <c r="X3" s="127"/>
      <c r="Y3" s="127"/>
      <c r="Z3" s="127"/>
    </row>
    <row r="4" spans="1:26" x14ac:dyDescent="0.35">
      <c r="A4" s="127"/>
      <c r="B4" s="127"/>
      <c r="C4" s="127"/>
      <c r="D4" s="127"/>
      <c r="E4" s="127"/>
      <c r="F4" s="127"/>
      <c r="G4" s="127"/>
      <c r="H4" s="127"/>
      <c r="I4" s="127"/>
      <c r="J4" s="127"/>
      <c r="K4" s="127"/>
      <c r="L4" s="127"/>
      <c r="M4" s="127"/>
      <c r="N4" s="367"/>
      <c r="O4" s="127"/>
      <c r="P4" s="127"/>
      <c r="Q4" s="127"/>
      <c r="R4" s="127"/>
      <c r="S4" s="127"/>
      <c r="T4" s="127"/>
      <c r="U4" s="127"/>
      <c r="V4" s="127"/>
      <c r="W4" s="127"/>
      <c r="X4" s="127"/>
      <c r="Y4" s="127"/>
      <c r="Z4" s="127"/>
    </row>
    <row r="5" spans="1:26" x14ac:dyDescent="0.35">
      <c r="A5" s="127"/>
      <c r="B5" s="127"/>
      <c r="C5" s="127"/>
      <c r="D5" s="127"/>
      <c r="E5" s="127"/>
      <c r="F5" s="127"/>
      <c r="G5" s="127"/>
      <c r="H5" s="127"/>
      <c r="I5" s="127"/>
      <c r="J5" s="127"/>
      <c r="K5" s="127"/>
      <c r="L5" s="127"/>
      <c r="M5" s="127"/>
      <c r="N5" s="367"/>
      <c r="O5" s="127"/>
      <c r="P5" s="127"/>
      <c r="Q5" s="127"/>
      <c r="R5" s="127"/>
      <c r="S5" s="127"/>
      <c r="T5" s="127"/>
      <c r="U5" s="127"/>
      <c r="V5" s="127"/>
      <c r="W5" s="127"/>
      <c r="X5" s="127"/>
      <c r="Y5" s="127"/>
      <c r="Z5" s="127"/>
    </row>
    <row r="6" spans="1:26" x14ac:dyDescent="0.35">
      <c r="A6" s="127"/>
      <c r="B6" s="127" t="s">
        <v>245</v>
      </c>
      <c r="C6" s="127"/>
      <c r="D6" s="127"/>
      <c r="E6" s="127"/>
      <c r="F6" s="127"/>
      <c r="G6" s="127"/>
      <c r="H6" s="127"/>
      <c r="I6" s="127"/>
      <c r="J6" s="127"/>
      <c r="K6" s="127"/>
      <c r="L6" s="127"/>
      <c r="M6" s="127"/>
      <c r="N6" s="367"/>
      <c r="O6" s="127"/>
      <c r="P6" s="127"/>
      <c r="Q6" s="127"/>
      <c r="R6" s="127"/>
      <c r="S6" s="127"/>
      <c r="T6" s="127"/>
      <c r="U6" s="127"/>
      <c r="V6" s="127"/>
      <c r="W6" s="127"/>
      <c r="X6" s="127"/>
      <c r="Y6" s="127"/>
      <c r="Z6" s="127"/>
    </row>
    <row r="7" spans="1:26" x14ac:dyDescent="0.35">
      <c r="A7" s="127"/>
      <c r="B7" s="127"/>
      <c r="C7" s="127"/>
      <c r="D7" s="127"/>
      <c r="E7" s="127"/>
      <c r="F7" s="127"/>
      <c r="G7" s="127"/>
      <c r="H7" s="127"/>
      <c r="I7" s="127"/>
      <c r="J7" s="127"/>
      <c r="K7" s="127"/>
      <c r="L7" s="127"/>
      <c r="M7" s="127"/>
      <c r="N7" s="367"/>
      <c r="O7" s="127"/>
      <c r="P7" s="127"/>
      <c r="Q7" s="127"/>
      <c r="R7" s="127"/>
      <c r="S7" s="127"/>
      <c r="T7" s="127"/>
      <c r="U7" s="127"/>
      <c r="V7" s="127"/>
      <c r="W7" s="127"/>
      <c r="X7" s="127"/>
      <c r="Y7" s="127"/>
      <c r="Z7" s="127"/>
    </row>
    <row r="8" spans="1:26" x14ac:dyDescent="0.35">
      <c r="A8" s="127"/>
      <c r="B8" s="127"/>
      <c r="C8" s="127"/>
      <c r="D8" s="127"/>
      <c r="E8" s="127"/>
      <c r="F8" s="127"/>
      <c r="G8" s="127"/>
      <c r="H8" s="127"/>
      <c r="I8" s="127"/>
      <c r="J8" s="127"/>
      <c r="K8" s="127"/>
      <c r="L8" s="127"/>
      <c r="M8" s="127"/>
      <c r="N8" s="367"/>
      <c r="O8" s="127"/>
      <c r="P8" s="127"/>
      <c r="Q8" s="127"/>
      <c r="R8" s="127"/>
      <c r="S8" s="127"/>
      <c r="T8" s="127"/>
      <c r="U8" s="127"/>
      <c r="V8" s="127"/>
      <c r="W8" s="127"/>
      <c r="X8" s="127"/>
      <c r="Y8" s="127"/>
      <c r="Z8" s="127"/>
    </row>
    <row r="9" spans="1:26" x14ac:dyDescent="0.35">
      <c r="A9" s="127"/>
      <c r="B9" s="127"/>
      <c r="C9" s="127"/>
      <c r="D9" s="127"/>
      <c r="E9" s="127"/>
      <c r="F9" s="127"/>
      <c r="G9" s="127"/>
      <c r="H9" s="127"/>
      <c r="I9" s="127"/>
      <c r="J9" s="127"/>
      <c r="K9" s="127"/>
      <c r="L9" s="127"/>
      <c r="M9" s="127"/>
      <c r="N9" s="367"/>
      <c r="O9" s="127"/>
      <c r="P9" s="127"/>
      <c r="Q9" s="127"/>
      <c r="R9" s="127"/>
      <c r="S9" s="127"/>
      <c r="T9" s="127"/>
      <c r="U9" s="127"/>
      <c r="V9" s="127"/>
      <c r="W9" s="127"/>
      <c r="X9" s="127"/>
      <c r="Y9" s="127"/>
      <c r="Z9" s="127"/>
    </row>
    <row r="10" spans="1:26" x14ac:dyDescent="0.35">
      <c r="A10" s="127"/>
      <c r="B10" s="127"/>
      <c r="C10" s="127"/>
      <c r="D10" s="127"/>
      <c r="E10" s="127"/>
      <c r="F10" s="127"/>
      <c r="G10" s="127"/>
      <c r="H10" s="127"/>
      <c r="I10" s="127"/>
      <c r="J10" s="127"/>
      <c r="K10" s="127"/>
      <c r="L10" s="127"/>
      <c r="M10" s="127"/>
      <c r="N10" s="367"/>
      <c r="O10" s="127"/>
      <c r="P10" s="127"/>
      <c r="Q10" s="127"/>
      <c r="R10" s="127"/>
      <c r="S10" s="127"/>
      <c r="T10" s="127"/>
      <c r="U10" s="127"/>
      <c r="V10" s="127"/>
      <c r="W10" s="127"/>
      <c r="X10" s="127"/>
      <c r="Y10" s="127"/>
      <c r="Z10" s="127"/>
    </row>
    <row r="11" spans="1:26" x14ac:dyDescent="0.35">
      <c r="A11" s="127"/>
      <c r="B11" s="127"/>
      <c r="C11" s="127"/>
      <c r="D11" s="127"/>
      <c r="E11" s="127"/>
      <c r="F11" s="127"/>
      <c r="G11" s="127"/>
      <c r="H11" s="127"/>
      <c r="I11" s="127"/>
      <c r="J11" s="127"/>
      <c r="K11" s="127"/>
      <c r="L11" s="127"/>
      <c r="M11" s="127"/>
      <c r="N11" s="367"/>
      <c r="O11" s="127"/>
      <c r="P11" s="127"/>
      <c r="Q11" s="127"/>
      <c r="R11" s="127"/>
      <c r="S11" s="127"/>
      <c r="T11" s="127"/>
      <c r="U11" s="127"/>
      <c r="V11" s="127"/>
      <c r="W11" s="127"/>
      <c r="X11" s="127"/>
      <c r="Y11" s="127"/>
      <c r="Z11" s="127"/>
    </row>
    <row r="12" spans="1:26" s="486" customFormat="1" ht="35.25" customHeight="1" x14ac:dyDescent="0.35">
      <c r="A12" s="909" t="s">
        <v>664</v>
      </c>
      <c r="B12" s="910"/>
      <c r="C12" s="910"/>
      <c r="D12" s="910"/>
      <c r="E12" s="910"/>
      <c r="F12" s="910"/>
      <c r="G12" s="910"/>
      <c r="H12" s="484"/>
      <c r="I12" s="127"/>
      <c r="J12" s="127"/>
      <c r="K12" s="127"/>
      <c r="L12" s="127"/>
      <c r="M12" s="127"/>
      <c r="N12" s="127"/>
      <c r="O12" s="507"/>
      <c r="P12" s="485"/>
      <c r="Q12" s="485"/>
      <c r="R12" s="485"/>
      <c r="S12" s="485"/>
      <c r="T12" s="485"/>
      <c r="U12" s="485"/>
      <c r="V12" s="485"/>
      <c r="W12" s="485"/>
      <c r="X12" s="485"/>
      <c r="Y12" s="485"/>
      <c r="Z12" s="485"/>
    </row>
    <row r="13" spans="1:26" x14ac:dyDescent="0.35">
      <c r="A13" s="321" t="s">
        <v>277</v>
      </c>
      <c r="B13" s="487">
        <f>'1. Information Sheet'!F42</f>
        <v>2019</v>
      </c>
      <c r="C13" s="870"/>
      <c r="D13" s="871"/>
      <c r="E13" s="871"/>
      <c r="F13" s="871"/>
      <c r="G13" s="871"/>
      <c r="H13" s="127"/>
      <c r="I13" s="127"/>
      <c r="J13" s="127"/>
      <c r="K13" s="127"/>
      <c r="L13" s="127"/>
      <c r="M13" s="127"/>
      <c r="N13" s="127"/>
      <c r="O13" s="127"/>
      <c r="P13" s="127"/>
      <c r="Q13" s="127"/>
      <c r="R13" s="127"/>
      <c r="S13" s="127"/>
      <c r="T13" s="127"/>
      <c r="U13" s="127"/>
      <c r="V13" s="127"/>
      <c r="W13" s="127"/>
      <c r="X13" s="127"/>
      <c r="Y13" s="127"/>
      <c r="Z13" s="127"/>
    </row>
    <row r="14" spans="1:26" s="326" customFormat="1" ht="39.5" x14ac:dyDescent="0.35">
      <c r="A14" s="196"/>
      <c r="B14" s="430"/>
      <c r="C14" s="911" t="s">
        <v>665</v>
      </c>
      <c r="D14" s="911"/>
      <c r="E14" s="912" t="s">
        <v>666</v>
      </c>
      <c r="F14" s="912"/>
      <c r="G14" s="912" t="s">
        <v>667</v>
      </c>
      <c r="H14" s="912"/>
      <c r="I14" s="912" t="s">
        <v>668</v>
      </c>
      <c r="J14" s="912"/>
      <c r="K14" s="433" t="s">
        <v>642</v>
      </c>
      <c r="L14" s="431" t="s">
        <v>669</v>
      </c>
      <c r="M14" s="431" t="s">
        <v>670</v>
      </c>
      <c r="N14" s="488" t="s">
        <v>242</v>
      </c>
      <c r="O14" s="196"/>
      <c r="P14" s="196"/>
      <c r="Q14" s="196"/>
      <c r="R14" s="196"/>
      <c r="S14" s="196"/>
      <c r="T14" s="196"/>
      <c r="U14" s="196"/>
      <c r="V14" s="196"/>
      <c r="W14" s="196"/>
      <c r="X14" s="196"/>
      <c r="Y14" s="196"/>
      <c r="Z14" s="196"/>
    </row>
    <row r="15" spans="1:26" s="436" customFormat="1" x14ac:dyDescent="0.35">
      <c r="A15" s="367"/>
      <c r="B15" s="367"/>
      <c r="C15" s="435" t="s">
        <v>243</v>
      </c>
      <c r="D15" s="435" t="s">
        <v>292</v>
      </c>
      <c r="E15" s="435" t="s">
        <v>243</v>
      </c>
      <c r="F15" s="435" t="s">
        <v>292</v>
      </c>
      <c r="G15" s="435" t="s">
        <v>243</v>
      </c>
      <c r="H15" s="435" t="s">
        <v>292</v>
      </c>
      <c r="I15" s="435" t="s">
        <v>243</v>
      </c>
      <c r="J15" s="435" t="s">
        <v>292</v>
      </c>
      <c r="K15" s="367"/>
      <c r="L15" s="367"/>
      <c r="M15" s="367"/>
      <c r="N15" s="367"/>
      <c r="O15" s="367"/>
      <c r="P15" s="367"/>
      <c r="Q15" s="367"/>
      <c r="R15" s="367"/>
      <c r="S15" s="367"/>
      <c r="T15" s="367"/>
      <c r="U15" s="367"/>
      <c r="V15" s="367"/>
      <c r="W15" s="367"/>
      <c r="X15" s="367"/>
      <c r="Y15" s="367"/>
      <c r="Z15" s="367"/>
    </row>
    <row r="16" spans="1:26" ht="15" thickBot="1" x14ac:dyDescent="0.4">
      <c r="A16" s="127"/>
      <c r="B16" s="127"/>
      <c r="C16" s="127"/>
      <c r="D16" s="127"/>
      <c r="E16" s="127"/>
      <c r="F16" s="127"/>
      <c r="G16" s="127"/>
      <c r="H16" s="127"/>
      <c r="I16" s="127"/>
      <c r="J16" s="127"/>
      <c r="K16" s="127"/>
      <c r="L16" s="127"/>
      <c r="M16" s="127"/>
      <c r="N16" s="367"/>
      <c r="O16" s="127"/>
      <c r="P16" s="127"/>
      <c r="Q16" s="127"/>
      <c r="R16" s="127"/>
      <c r="S16" s="127"/>
      <c r="T16" s="127"/>
      <c r="U16" s="127"/>
      <c r="V16" s="127"/>
      <c r="W16" s="127"/>
      <c r="X16" s="127"/>
      <c r="Y16" s="127"/>
      <c r="Z16" s="127"/>
    </row>
    <row r="17" spans="1:26" x14ac:dyDescent="0.35">
      <c r="A17" s="227" t="s">
        <v>200</v>
      </c>
      <c r="B17" s="437" t="s">
        <v>243</v>
      </c>
      <c r="C17" s="490">
        <f>'4. Billing Det. for Def-Var'!I17</f>
        <v>4956898069</v>
      </c>
      <c r="D17" s="490">
        <f>'4. Billing Det. for Def-Var'!J17</f>
        <v>0</v>
      </c>
      <c r="E17" s="439">
        <f t="array" ref="E17">SUM(IF('6. Class A Consumption Data'!D492:D791=A17,'6. Class A Consumption Data'!F492:F791))</f>
        <v>0</v>
      </c>
      <c r="F17" s="438">
        <f t="array" ref="F17">SUM(IF('6. Class A Consumption Data'!D492:D791=A17&amp;"kW",'6. Class A Consumption Data'!F492:F791))</f>
        <v>0</v>
      </c>
      <c r="G17" s="439">
        <f t="array" ref="G17">SUM(IF(('6. Class A Consumption Data'!D30:D479=A17)*('6. Class A Consumption Data'!B30:B479 &lt;&gt; "A"),'6. Class A Consumption Data'!F30:G479))</f>
        <v>0</v>
      </c>
      <c r="H17" s="438">
        <f t="array" ref="H17">SUM(IF(('6. Class A Consumption Data'!D30:D479=A17&amp;"kW")*('6. Class A Consumption Data'!B30:B479&lt;&gt; "A"),'6. Class A Consumption Data'!F30:G479))</f>
        <v>0</v>
      </c>
      <c r="I17" s="438">
        <f t="shared" ref="I17:I25" si="0">ROUND((C17-E17-G17),0)</f>
        <v>4956898069</v>
      </c>
      <c r="J17" s="438">
        <f t="shared" ref="J17:J25" si="1">(D17-F17-H17)</f>
        <v>0</v>
      </c>
      <c r="K17" s="313">
        <f>(I17/I26)</f>
        <v>0.29131483164994626</v>
      </c>
      <c r="L17" s="440">
        <f>ROUND(('6.2a CBR B_Allocation'!$C$29*K17),0)</f>
        <v>-727873</v>
      </c>
      <c r="M17" s="491">
        <f>ROUND(L17/I17,5)</f>
        <v>-1.4999999999999999E-4</v>
      </c>
      <c r="N17" s="367" t="s">
        <v>243</v>
      </c>
      <c r="O17" s="900" t="s">
        <v>671</v>
      </c>
      <c r="P17" s="901"/>
      <c r="Q17" s="901"/>
      <c r="R17" s="901"/>
      <c r="S17" s="901"/>
      <c r="T17" s="901"/>
      <c r="U17" s="902"/>
      <c r="V17" s="127"/>
      <c r="W17" s="127"/>
      <c r="X17" s="127"/>
      <c r="Y17" s="127"/>
      <c r="Z17" s="127"/>
    </row>
    <row r="18" spans="1:26" ht="29" x14ac:dyDescent="0.35">
      <c r="A18" s="227" t="s">
        <v>208</v>
      </c>
      <c r="B18" s="437" t="s">
        <v>243</v>
      </c>
      <c r="C18" s="490">
        <f>'4. Billing Det. for Def-Var'!I18</f>
        <v>314679799.60482872</v>
      </c>
      <c r="D18" s="490">
        <f>'4. Billing Det. for Def-Var'!J18</f>
        <v>0</v>
      </c>
      <c r="E18" s="439">
        <f t="array" ref="E18">SUM(IF('6. Class A Consumption Data'!D492:D791=A18,'6. Class A Consumption Data'!F492:F791))</f>
        <v>0</v>
      </c>
      <c r="F18" s="438">
        <f t="array" ref="F18">SUM(IF('6. Class A Consumption Data'!D492:D791=A18&amp;"kW",'6. Class A Consumption Data'!F492:F791))</f>
        <v>0</v>
      </c>
      <c r="G18" s="439">
        <f t="array" ref="G18">SUM(IF(('6. Class A Consumption Data'!D30:D479=A18)*('6. Class A Consumption Data'!B30:B479 &lt;&gt; "A"),'6. Class A Consumption Data'!F30:G479))</f>
        <v>0</v>
      </c>
      <c r="H18" s="438">
        <f t="array" ref="H18">SUM(IF(('6. Class A Consumption Data'!D30:D479=A18&amp;"kW")*('6. Class A Consumption Data'!B30:B479&lt;&gt; "A"),'6. Class A Consumption Data'!F30:G479))</f>
        <v>0</v>
      </c>
      <c r="I18" s="438">
        <f t="shared" si="0"/>
        <v>314679800</v>
      </c>
      <c r="J18" s="438">
        <f t="shared" si="1"/>
        <v>0</v>
      </c>
      <c r="K18" s="313">
        <f>(I18/I26)</f>
        <v>1.849360057128073E-2</v>
      </c>
      <c r="L18" s="440">
        <f>ROUND(('6.2a CBR B_Allocation'!$C$29*K18),0)</f>
        <v>-46208</v>
      </c>
      <c r="M18" s="491">
        <f>ROUND(L18/I18,5)</f>
        <v>-1.4999999999999999E-4</v>
      </c>
      <c r="N18" s="367" t="s">
        <v>243</v>
      </c>
      <c r="O18" s="903"/>
      <c r="P18" s="904"/>
      <c r="Q18" s="904"/>
      <c r="R18" s="904"/>
      <c r="S18" s="904"/>
      <c r="T18" s="904"/>
      <c r="U18" s="905"/>
      <c r="V18" s="127"/>
      <c r="W18" s="127"/>
      <c r="X18" s="127"/>
      <c r="Y18" s="127"/>
      <c r="Z18" s="127"/>
    </row>
    <row r="19" spans="1:26" x14ac:dyDescent="0.35">
      <c r="A19" s="227" t="s">
        <v>209</v>
      </c>
      <c r="B19" s="437" t="s">
        <v>243</v>
      </c>
      <c r="C19" s="490">
        <f>'4. Billing Det. for Def-Var'!I19</f>
        <v>2267834981</v>
      </c>
      <c r="D19" s="490">
        <f>'4. Billing Det. for Def-Var'!J19</f>
        <v>0</v>
      </c>
      <c r="E19" s="439">
        <f t="array" ref="E19">SUM(IF('6. Class A Consumption Data'!D492:D791=A19,'6. Class A Consumption Data'!F492:F791))</f>
        <v>130868.26662499999</v>
      </c>
      <c r="F19" s="438">
        <f t="array" ref="F19">SUM(IF('6. Class A Consumption Data'!D492:D791=A19&amp;"kW",'6. Class A Consumption Data'!F492:F791))</f>
        <v>329.12999999999994</v>
      </c>
      <c r="G19" s="439">
        <f t="array" ref="G19">SUM(IF(('6. Class A Consumption Data'!D30:D479=A19)*('6. Class A Consumption Data'!B30:B479 &lt;&gt; "A"),'6. Class A Consumption Data'!F30:G479))</f>
        <v>292270.63870899996</v>
      </c>
      <c r="H19" s="438">
        <f t="array" ref="H19">SUM(IF(('6. Class A Consumption Data'!D30:D479=A19&amp;"kW")*('6. Class A Consumption Data'!B30:B479&lt;&gt; "A"),'6. Class A Consumption Data'!F30:G479))</f>
        <v>520.17304799999999</v>
      </c>
      <c r="I19" s="438">
        <f t="shared" si="0"/>
        <v>2267411842</v>
      </c>
      <c r="J19" s="438">
        <f t="shared" si="1"/>
        <v>-849.30304799999999</v>
      </c>
      <c r="K19" s="313">
        <f>(I19/I26)</f>
        <v>0.13325484805996413</v>
      </c>
      <c r="L19" s="440">
        <f>ROUND(('6.2a CBR B_Allocation'!$C$29*K19),0)</f>
        <v>-332948</v>
      </c>
      <c r="M19" s="491">
        <f>ROUND(L19/I19,5)</f>
        <v>-1.4999999999999999E-4</v>
      </c>
      <c r="N19" s="367" t="s">
        <v>243</v>
      </c>
      <c r="O19" s="903"/>
      <c r="P19" s="904"/>
      <c r="Q19" s="904"/>
      <c r="R19" s="904"/>
      <c r="S19" s="904"/>
      <c r="T19" s="904"/>
      <c r="U19" s="905"/>
      <c r="V19" s="127"/>
      <c r="W19" s="127"/>
      <c r="X19" s="127"/>
      <c r="Y19" s="127"/>
      <c r="Z19" s="127"/>
    </row>
    <row r="20" spans="1:26" x14ac:dyDescent="0.35">
      <c r="A20" s="227" t="s">
        <v>210</v>
      </c>
      <c r="B20" s="437" t="s">
        <v>244</v>
      </c>
      <c r="C20" s="490">
        <f>'4. Billing Det. for Def-Var'!I20</f>
        <v>9338693378</v>
      </c>
      <c r="D20" s="490">
        <f>'4. Billing Det. for Def-Var'!J20</f>
        <v>23366593</v>
      </c>
      <c r="E20" s="439">
        <f t="array" ref="E20">SUM(IF('6. Class A Consumption Data'!D492:D791=A20,'6. Class A Consumption Data'!F492:F791))</f>
        <v>507454556.79721338</v>
      </c>
      <c r="F20" s="438">
        <f t="array" ref="F20">SUM(IF('6. Class A Consumption Data'!D492:D791=A20&amp;"kW",'6. Class A Consumption Data'!F492:F791))</f>
        <v>1227161.0791719998</v>
      </c>
      <c r="G20" s="439">
        <f t="array" ref="G20">SUM(IF(('6. Class A Consumption Data'!D30:D479=A20)*('6. Class A Consumption Data'!B30:B479 &lt;&gt; "A"),'6. Class A Consumption Data'!F30:G479))</f>
        <v>211876705.44187403</v>
      </c>
      <c r="H20" s="438">
        <f t="array" ref="H20">SUM(IF(('6. Class A Consumption Data'!D30:D479=A20&amp;"kW")*('6. Class A Consumption Data'!B30:B479&lt;&gt; "A"),'6. Class A Consumption Data'!F30:G479))</f>
        <v>537375.30567899998</v>
      </c>
      <c r="I20" s="438">
        <f t="shared" si="0"/>
        <v>8619362116</v>
      </c>
      <c r="J20" s="438">
        <f t="shared" si="1"/>
        <v>21602056.615148999</v>
      </c>
      <c r="K20" s="313">
        <f>(I20/I26)</f>
        <v>0.5065563158249532</v>
      </c>
      <c r="L20" s="440">
        <f>ROUND(('6.2a CBR B_Allocation'!$C$29*K20),0)</f>
        <v>-1265671</v>
      </c>
      <c r="M20" s="491">
        <f>ROUND(L20/J20*12/365*30,4)</f>
        <v>-5.7799999999999997E-2</v>
      </c>
      <c r="N20" s="367" t="s">
        <v>244</v>
      </c>
      <c r="O20" s="903"/>
      <c r="P20" s="904"/>
      <c r="Q20" s="904"/>
      <c r="R20" s="904"/>
      <c r="S20" s="904"/>
      <c r="T20" s="904"/>
      <c r="U20" s="905"/>
      <c r="V20" s="127"/>
      <c r="W20" s="127"/>
      <c r="X20" s="127"/>
      <c r="Y20" s="127"/>
      <c r="Z20" s="127"/>
    </row>
    <row r="21" spans="1:26" x14ac:dyDescent="0.35">
      <c r="A21" s="227" t="s">
        <v>212</v>
      </c>
      <c r="B21" s="437" t="s">
        <v>244</v>
      </c>
      <c r="C21" s="490">
        <f>'4. Billing Det. for Def-Var'!I21</f>
        <v>4069648438</v>
      </c>
      <c r="D21" s="490">
        <f>'4. Billing Det. for Def-Var'!J21</f>
        <v>8760060</v>
      </c>
      <c r="E21" s="439">
        <f t="array" ref="E21">SUM(IF('6. Class A Consumption Data'!D492:D791=A21,'6. Class A Consumption Data'!F492:F791))</f>
        <v>2934637434.8920779</v>
      </c>
      <c r="F21" s="438">
        <f t="array" ref="F21">SUM(IF('6. Class A Consumption Data'!D492:D791=A21&amp;"kW",'6. Class A Consumption Data'!F492:F791))</f>
        <v>6058381.6048979992</v>
      </c>
      <c r="G21" s="439">
        <f t="array" ref="G21">SUM(IF(('6. Class A Consumption Data'!D30:D479=A21)*('6. Class A Consumption Data'!B30:B479 &lt;&gt; "A"),'6. Class A Consumption Data'!F30:G479))</f>
        <v>540584622.28741598</v>
      </c>
      <c r="H21" s="438">
        <f t="array" ref="H21">SUM(IF(('6. Class A Consumption Data'!D30:D479=A21&amp;"kW")*('6. Class A Consumption Data'!B30:B479&lt;&gt; "A"),'6. Class A Consumption Data'!F30:G479))</f>
        <v>1246957.741712</v>
      </c>
      <c r="I21" s="438">
        <f t="shared" si="0"/>
        <v>594426381</v>
      </c>
      <c r="J21" s="438">
        <f t="shared" si="1"/>
        <v>1454720.6533900008</v>
      </c>
      <c r="K21" s="313">
        <f>(I21/I26)</f>
        <v>3.4934190434994357E-2</v>
      </c>
      <c r="L21" s="440">
        <f>ROUND(('6.2a CBR B_Allocation'!$C$29*K21),0)</f>
        <v>-87286</v>
      </c>
      <c r="M21" s="491">
        <f>ROUND(L21/J21*12/365*30,4)</f>
        <v>-5.9200000000000003E-2</v>
      </c>
      <c r="N21" s="367" t="s">
        <v>244</v>
      </c>
      <c r="O21" s="903"/>
      <c r="P21" s="904"/>
      <c r="Q21" s="904"/>
      <c r="R21" s="904"/>
      <c r="S21" s="904"/>
      <c r="T21" s="904"/>
      <c r="U21" s="905"/>
      <c r="V21" s="127"/>
      <c r="W21" s="127"/>
      <c r="X21" s="127"/>
      <c r="Y21" s="127"/>
      <c r="Z21" s="127"/>
    </row>
    <row r="22" spans="1:26" x14ac:dyDescent="0.35">
      <c r="A22" s="227" t="s">
        <v>213</v>
      </c>
      <c r="B22" s="437" t="s">
        <v>244</v>
      </c>
      <c r="C22" s="490">
        <f>'4. Billing Det. for Def-Var'!I22</f>
        <v>1668226732.0299051</v>
      </c>
      <c r="D22" s="490">
        <f>'4. Billing Det. for Def-Var'!J22</f>
        <v>3728278</v>
      </c>
      <c r="E22" s="439">
        <f t="array" ref="E22">SUM(IF('6. Class A Consumption Data'!D492:D791=A22,'6. Class A Consumption Data'!F492:F791))</f>
        <v>1282342998.1508958</v>
      </c>
      <c r="F22" s="438">
        <f t="array" ref="F22">SUM(IF('6. Class A Consumption Data'!D492:D791=A22&amp;"kW",'6. Class A Consumption Data'!F492:F791))</f>
        <v>2579565.7620910001</v>
      </c>
      <c r="G22" s="439">
        <f t="array" ref="G22">SUM(IF(('6. Class A Consumption Data'!D30:D479=A22)*('6. Class A Consumption Data'!B30:B479 &lt;&gt; "A"),'6. Class A Consumption Data'!F30:G479))</f>
        <v>278023465.30304003</v>
      </c>
      <c r="H22" s="438">
        <f t="array" ref="H22">SUM(IF(('6. Class A Consumption Data'!D30:D479=A22&amp;"kW")*('6. Class A Consumption Data'!B30:B479&lt;&gt; "A"),'6. Class A Consumption Data'!F30:G479))</f>
        <v>688944.01794799999</v>
      </c>
      <c r="I22" s="438">
        <f t="shared" si="0"/>
        <v>107860269</v>
      </c>
      <c r="J22" s="438">
        <f t="shared" si="1"/>
        <v>459768.21996099991</v>
      </c>
      <c r="K22" s="313">
        <f>(I22/I26)</f>
        <v>6.3389030131482654E-3</v>
      </c>
      <c r="L22" s="440">
        <f>ROUND(('6.2a CBR B_Allocation'!$C$29*K22),0)</f>
        <v>-15838</v>
      </c>
      <c r="M22" s="491">
        <f>ROUND(L22/J22*12/365*30,4)</f>
        <v>-3.4000000000000002E-2</v>
      </c>
      <c r="N22" s="367" t="s">
        <v>244</v>
      </c>
      <c r="O22" s="903"/>
      <c r="P22" s="904"/>
      <c r="Q22" s="904"/>
      <c r="R22" s="904"/>
      <c r="S22" s="904"/>
      <c r="T22" s="904"/>
      <c r="U22" s="905"/>
      <c r="V22" s="127"/>
      <c r="W22" s="127"/>
      <c r="X22" s="127"/>
      <c r="Y22" s="127"/>
      <c r="Z22" s="127"/>
    </row>
    <row r="23" spans="1:26" x14ac:dyDescent="0.35">
      <c r="A23" s="227" t="s">
        <v>214</v>
      </c>
      <c r="B23" s="437" t="s">
        <v>244</v>
      </c>
      <c r="C23" s="490">
        <f>'4. Billing Det. for Def-Var'!I23</f>
        <v>0</v>
      </c>
      <c r="D23" s="490">
        <f>'4. Billing Det. for Def-Var'!J23</f>
        <v>0</v>
      </c>
      <c r="E23" s="439">
        <f t="array" ref="E23">SUM(IF('6. Class A Consumption Data'!D492:D791=A23,'6. Class A Consumption Data'!F492:F791))</f>
        <v>0</v>
      </c>
      <c r="F23" s="438">
        <f t="array" ref="F23">SUM(IF('6. Class A Consumption Data'!D492:D791=A23&amp;"kW",'6. Class A Consumption Data'!F492:F791))</f>
        <v>0</v>
      </c>
      <c r="G23" s="439">
        <f t="array" ref="G23">SUM(IF(('6. Class A Consumption Data'!D30:D479=A23)*('6. Class A Consumption Data'!B30:B479 &lt;&gt; "A"),'6. Class A Consumption Data'!F30:G479))</f>
        <v>0</v>
      </c>
      <c r="H23" s="438">
        <f t="array" ref="H23">SUM(IF(('6. Class A Consumption Data'!D30:D479=A23&amp;"kW")*('6. Class A Consumption Data'!B30:B479&lt;&gt; "A"),'6. Class A Consumption Data'!F30:G479))</f>
        <v>0</v>
      </c>
      <c r="I23" s="438">
        <f t="shared" si="0"/>
        <v>0</v>
      </c>
      <c r="J23" s="438">
        <f t="shared" si="1"/>
        <v>0</v>
      </c>
      <c r="K23" s="313">
        <f>(I23/I26)</f>
        <v>0</v>
      </c>
      <c r="L23" s="440">
        <f>ROUND(('6.2a CBR B_Allocation'!$C$29*K23),0)</f>
        <v>0</v>
      </c>
      <c r="M23" s="491">
        <f>IFERROR(ROUND(L23/J23*12/365*30,4),0)</f>
        <v>0</v>
      </c>
      <c r="N23" s="367" t="s">
        <v>244</v>
      </c>
      <c r="O23" s="903"/>
      <c r="P23" s="904"/>
      <c r="Q23" s="904"/>
      <c r="R23" s="904"/>
      <c r="S23" s="904"/>
      <c r="T23" s="904"/>
      <c r="U23" s="905"/>
      <c r="V23" s="127"/>
      <c r="W23" s="127"/>
      <c r="X23" s="127"/>
      <c r="Y23" s="127"/>
      <c r="Z23" s="127"/>
    </row>
    <row r="24" spans="1:26" x14ac:dyDescent="0.35">
      <c r="A24" s="227" t="s">
        <v>215</v>
      </c>
      <c r="B24" s="437" t="s">
        <v>243</v>
      </c>
      <c r="C24" s="490">
        <f>'4. Billing Det. for Def-Var'!I24</f>
        <v>41388663</v>
      </c>
      <c r="D24" s="490">
        <f>'4. Billing Det. for Def-Var'!J24</f>
        <v>0</v>
      </c>
      <c r="E24" s="439">
        <f t="array" ref="E24">SUM(IF('6. Class A Consumption Data'!D492:D791=A24,'6. Class A Consumption Data'!F492:F791))</f>
        <v>0</v>
      </c>
      <c r="F24" s="438">
        <f t="array" ref="F24">SUM(IF('6. Class A Consumption Data'!D492:D791=A24&amp;"kW",'6. Class A Consumption Data'!F492:F791))</f>
        <v>0</v>
      </c>
      <c r="G24" s="439">
        <f t="array" ref="G24">SUM(IF(('6. Class A Consumption Data'!D30:D479=A24)*('6. Class A Consumption Data'!B30:B479 &lt;&gt; "A"),'6. Class A Consumption Data'!F30:G479))</f>
        <v>0</v>
      </c>
      <c r="H24" s="438">
        <f t="array" ref="H24">SUM(IF(('6. Class A Consumption Data'!D30:D479=A24&amp;"kW")*('6. Class A Consumption Data'!B30:B479&lt;&gt; "A"),'6. Class A Consumption Data'!F30:G479))</f>
        <v>0</v>
      </c>
      <c r="I24" s="438">
        <f t="shared" si="0"/>
        <v>41388663</v>
      </c>
      <c r="J24" s="438">
        <f t="shared" si="1"/>
        <v>0</v>
      </c>
      <c r="K24" s="313">
        <f>(I24/I26)</f>
        <v>2.4323944584347191E-3</v>
      </c>
      <c r="L24" s="440">
        <f>ROUND(('6.2a CBR B_Allocation'!$C$29*K24),0)</f>
        <v>-6078</v>
      </c>
      <c r="M24" s="491">
        <f>ROUND(L24/I24,5)</f>
        <v>-1.4999999999999999E-4</v>
      </c>
      <c r="N24" s="367" t="s">
        <v>243</v>
      </c>
      <c r="O24" s="903"/>
      <c r="P24" s="904"/>
      <c r="Q24" s="904"/>
      <c r="R24" s="904"/>
      <c r="S24" s="904"/>
      <c r="T24" s="904"/>
      <c r="U24" s="905"/>
      <c r="V24" s="127"/>
      <c r="W24" s="127"/>
      <c r="X24" s="127"/>
      <c r="Y24" s="127"/>
      <c r="Z24" s="127"/>
    </row>
    <row r="25" spans="1:26" ht="15" thickBot="1" x14ac:dyDescent="0.4">
      <c r="A25" s="227" t="s">
        <v>216</v>
      </c>
      <c r="B25" s="437" t="s">
        <v>244</v>
      </c>
      <c r="C25" s="490">
        <f>'4. Billing Det. for Def-Var'!I25</f>
        <v>113577733</v>
      </c>
      <c r="D25" s="490">
        <f>'4. Billing Det. for Def-Var'!J25</f>
        <v>330084</v>
      </c>
      <c r="E25" s="439">
        <f t="array" ref="E25">SUM(IF('6. Class A Consumption Data'!D492:D791=A25,'6. Class A Consumption Data'!F492:F791))</f>
        <v>0</v>
      </c>
      <c r="F25" s="438">
        <f t="array" ref="F25">SUM(IF('6. Class A Consumption Data'!D492:D791=A25&amp;"kW",'6. Class A Consumption Data'!F492:F791))</f>
        <v>0</v>
      </c>
      <c r="G25" s="439">
        <f t="array" ref="G25">SUM(IF(('6. Class A Consumption Data'!D30:D479=A25)*('6. Class A Consumption Data'!B30:B479 &lt;&gt; "A"),'6. Class A Consumption Data'!F30:G479))</f>
        <v>0</v>
      </c>
      <c r="H25" s="438">
        <f t="array" ref="H25">SUM(IF(('6. Class A Consumption Data'!D30:D479=A25&amp;"kW")*('6. Class A Consumption Data'!B30:B479&lt;&gt; "A"),'6. Class A Consumption Data'!F30:G479))</f>
        <v>0</v>
      </c>
      <c r="I25" s="438">
        <f t="shared" si="0"/>
        <v>113577733</v>
      </c>
      <c r="J25" s="438">
        <f t="shared" si="1"/>
        <v>330084</v>
      </c>
      <c r="K25" s="313">
        <f>(I25/I26)</f>
        <v>6.6749159872784031E-3</v>
      </c>
      <c r="L25" s="440">
        <f>ROUND(('6.2a CBR B_Allocation'!$C$29*K25),0)</f>
        <v>-16678</v>
      </c>
      <c r="M25" s="491">
        <f>ROUND(L25/J25*12/365*30,4)</f>
        <v>-4.9799999999999997E-2</v>
      </c>
      <c r="N25" s="367" t="s">
        <v>244</v>
      </c>
      <c r="O25" s="903"/>
      <c r="P25" s="904"/>
      <c r="Q25" s="904"/>
      <c r="R25" s="904"/>
      <c r="S25" s="904"/>
      <c r="T25" s="904"/>
      <c r="U25" s="905"/>
      <c r="V25" s="127"/>
      <c r="W25" s="127"/>
      <c r="X25" s="127"/>
      <c r="Y25" s="127"/>
      <c r="Z25" s="127"/>
    </row>
    <row r="26" spans="1:26" ht="15" thickBot="1" x14ac:dyDescent="0.4">
      <c r="A26" s="127"/>
      <c r="B26" s="441" t="s">
        <v>245</v>
      </c>
      <c r="C26" s="677">
        <f t="shared" ref="C26:L26" si="2">SUM(C17:C25)</f>
        <v>22770947793.634731</v>
      </c>
      <c r="D26" s="677">
        <f t="shared" si="2"/>
        <v>36185015</v>
      </c>
      <c r="E26" s="489">
        <f t="shared" si="2"/>
        <v>4724565858.1068125</v>
      </c>
      <c r="F26" s="442">
        <f t="shared" si="2"/>
        <v>9865437.576160999</v>
      </c>
      <c r="G26" s="489">
        <f t="shared" si="2"/>
        <v>1030777063.6710391</v>
      </c>
      <c r="H26" s="442">
        <f t="shared" si="2"/>
        <v>2473797.2383869998</v>
      </c>
      <c r="I26" s="442">
        <f t="shared" si="2"/>
        <v>17015604873</v>
      </c>
      <c r="J26" s="442">
        <f t="shared" si="2"/>
        <v>23845780.185451999</v>
      </c>
      <c r="K26" s="444">
        <f t="shared" si="2"/>
        <v>1</v>
      </c>
      <c r="L26" s="445">
        <f t="shared" si="2"/>
        <v>-2498580</v>
      </c>
      <c r="M26" s="492">
        <v>0</v>
      </c>
      <c r="N26" s="367"/>
      <c r="O26" s="906"/>
      <c r="P26" s="907"/>
      <c r="Q26" s="907"/>
      <c r="R26" s="907"/>
      <c r="S26" s="907"/>
      <c r="T26" s="907"/>
      <c r="U26" s="908"/>
      <c r="V26" s="127"/>
      <c r="W26" s="127"/>
      <c r="X26" s="127"/>
      <c r="Y26" s="127"/>
      <c r="Z26" s="127"/>
    </row>
    <row r="27" spans="1:26" x14ac:dyDescent="0.35">
      <c r="A27" s="127"/>
      <c r="B27" s="127"/>
      <c r="C27" s="127"/>
      <c r="D27" s="127"/>
      <c r="E27" s="438"/>
      <c r="F27" s="438"/>
      <c r="G27" s="438"/>
      <c r="H27" s="127"/>
      <c r="I27" s="127"/>
      <c r="J27" s="127"/>
      <c r="K27" s="127"/>
      <c r="L27" s="127"/>
      <c r="M27" s="127"/>
      <c r="N27" s="367"/>
      <c r="O27" s="127"/>
      <c r="P27" s="127"/>
      <c r="Q27" s="127"/>
      <c r="R27" s="127"/>
      <c r="S27" s="127"/>
      <c r="T27" s="127"/>
      <c r="U27" s="127"/>
      <c r="V27" s="127"/>
      <c r="W27" s="127"/>
      <c r="X27" s="127"/>
      <c r="Y27" s="127"/>
      <c r="Z27" s="127"/>
    </row>
    <row r="28" spans="1:26" x14ac:dyDescent="0.35">
      <c r="A28" s="127"/>
      <c r="B28" s="127"/>
      <c r="C28" s="127"/>
      <c r="D28" s="127"/>
      <c r="E28" s="127"/>
      <c r="F28" s="127"/>
      <c r="G28" s="127"/>
      <c r="H28" s="127"/>
      <c r="I28" s="127"/>
      <c r="J28" s="127"/>
      <c r="K28" s="127"/>
      <c r="L28" s="127"/>
      <c r="M28" s="127"/>
      <c r="N28" s="367"/>
      <c r="O28" s="127"/>
      <c r="P28" s="127"/>
      <c r="Q28" s="127"/>
      <c r="R28" s="127"/>
      <c r="S28" s="127"/>
      <c r="T28" s="127"/>
      <c r="U28" s="127"/>
      <c r="V28" s="127"/>
      <c r="W28" s="127"/>
      <c r="X28" s="127"/>
      <c r="Y28" s="127"/>
      <c r="Z28" s="127"/>
    </row>
    <row r="29" spans="1:26" x14ac:dyDescent="0.35">
      <c r="A29" s="127"/>
      <c r="B29" s="127"/>
      <c r="C29" s="127"/>
      <c r="D29" s="127"/>
      <c r="E29" s="127"/>
      <c r="F29" s="127"/>
      <c r="G29" s="127"/>
      <c r="H29" s="127"/>
      <c r="I29" s="127"/>
      <c r="J29" s="127"/>
      <c r="K29" s="127"/>
      <c r="L29" s="127"/>
      <c r="M29" s="127"/>
      <c r="N29" s="367"/>
      <c r="O29" s="127"/>
      <c r="P29" s="127"/>
      <c r="Q29" s="127"/>
      <c r="R29" s="127"/>
      <c r="S29" s="127"/>
      <c r="T29" s="127"/>
      <c r="U29" s="127"/>
      <c r="V29" s="127"/>
      <c r="W29" s="127"/>
      <c r="X29" s="127"/>
      <c r="Y29" s="127"/>
      <c r="Z29" s="127"/>
    </row>
    <row r="30" spans="1:26" x14ac:dyDescent="0.35">
      <c r="A30" s="127"/>
      <c r="B30" s="127"/>
      <c r="C30" s="127"/>
      <c r="D30" s="127"/>
      <c r="E30" s="127"/>
      <c r="F30" s="127"/>
      <c r="G30" s="127"/>
      <c r="H30" s="127"/>
      <c r="I30" s="127"/>
      <c r="J30" s="127"/>
      <c r="K30" s="127"/>
      <c r="L30" s="127"/>
      <c r="M30" s="127"/>
      <c r="N30" s="367"/>
      <c r="O30" s="127"/>
      <c r="P30" s="127"/>
      <c r="Q30" s="127"/>
      <c r="R30" s="127"/>
      <c r="S30" s="127"/>
      <c r="T30" s="127"/>
      <c r="U30" s="127"/>
      <c r="V30" s="127"/>
      <c r="W30" s="127"/>
      <c r="X30" s="127"/>
      <c r="Y30" s="127"/>
      <c r="Z30" s="127"/>
    </row>
  </sheetData>
  <mergeCells count="7">
    <mergeCell ref="O17:U26"/>
    <mergeCell ref="A12:G12"/>
    <mergeCell ref="C13:G13"/>
    <mergeCell ref="C14:D14"/>
    <mergeCell ref="E14:F14"/>
    <mergeCell ref="G14:H14"/>
    <mergeCell ref="I14:J14"/>
  </mergeCells>
  <pageMargins left="0.70866141732283472" right="0.70866141732283472" top="1.3385826771653544" bottom="0.47244094488188981" header="0.31496062992125984" footer="0.31496062992125984"/>
  <pageSetup paperSize="17" scale="56" orientation="landscape" r:id="rId1"/>
  <headerFooter scaleWithDoc="0">
    <oddHeader>&amp;R&amp;7Toronto Hydro-Electric System Limited 
EB-2022-0065
Tab 3
Schedule 1
ORIGINAL
Page &amp;P of &amp;N</oddHeader>
    <oddFooter>&amp;C&amp;7&amp;A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71A87-E0CF-468F-A28B-6C0035D396B9}">
  <sheetPr>
    <pageSetUpPr fitToPage="1"/>
  </sheetPr>
  <dimension ref="A1:R29"/>
  <sheetViews>
    <sheetView showGridLines="0" topLeftCell="A5" zoomScale="70" zoomScaleNormal="70" workbookViewId="0">
      <selection activeCell="N27" sqref="N27"/>
    </sheetView>
  </sheetViews>
  <sheetFormatPr defaultColWidth="9.26953125" defaultRowHeight="14.5" outlineLevelCol="1" x14ac:dyDescent="0.35"/>
  <cols>
    <col min="1" max="1" width="56.7265625" style="127" bestFit="1" customWidth="1"/>
    <col min="2" max="2" width="9.26953125" style="127"/>
    <col min="3" max="3" width="14.26953125" style="127" customWidth="1"/>
    <col min="4" max="6" width="14.453125" style="127" customWidth="1"/>
    <col min="7" max="8" width="22.54296875" style="127" customWidth="1"/>
    <col min="9" max="9" width="16.7265625" style="127" customWidth="1"/>
    <col min="10" max="10" width="21.26953125" style="127" customWidth="1"/>
    <col min="11" max="11" width="13.54296875" style="127" customWidth="1"/>
    <col min="12" max="12" width="17.7265625" style="127" hidden="1" customWidth="1" outlineLevel="1"/>
    <col min="13" max="13" width="20.26953125" style="127" hidden="1" customWidth="1" outlineLevel="1"/>
    <col min="14" max="14" width="22.81640625" bestFit="1" customWidth="1" collapsed="1"/>
    <col min="15" max="16384" width="9.26953125" style="127"/>
  </cols>
  <sheetData>
    <row r="1" spans="1:14" x14ac:dyDescent="0.35">
      <c r="A1" s="127" t="s">
        <v>672</v>
      </c>
    </row>
    <row r="11" spans="1:14" ht="39.75" customHeight="1" x14ac:dyDescent="0.35">
      <c r="A11" s="861" t="s">
        <v>673</v>
      </c>
      <c r="B11" s="861"/>
      <c r="C11" s="861"/>
      <c r="D11" s="861"/>
      <c r="E11" s="861"/>
      <c r="F11" s="861"/>
      <c r="G11" s="861"/>
      <c r="H11" s="861"/>
      <c r="I11" s="861"/>
      <c r="J11" s="861"/>
    </row>
    <row r="12" spans="1:14" ht="15" customHeight="1" x14ac:dyDescent="0.35">
      <c r="A12" s="916" t="s">
        <v>636</v>
      </c>
      <c r="B12" s="917"/>
      <c r="C12" s="493">
        <v>12</v>
      </c>
      <c r="D12" s="494"/>
      <c r="E12" s="494"/>
      <c r="F12" s="494"/>
      <c r="G12" s="494"/>
      <c r="H12" s="494"/>
      <c r="I12" s="494"/>
      <c r="J12" s="494"/>
      <c r="K12" s="485"/>
    </row>
    <row r="13" spans="1:14" x14ac:dyDescent="0.35">
      <c r="A13" s="916" t="s">
        <v>674</v>
      </c>
      <c r="B13" s="917"/>
      <c r="C13" s="495"/>
      <c r="D13" s="293" t="str">
        <f>IF(C13&gt;0, "Rate Rider Recovery to be used below", "If no rate rider recovery period is proposed then the default recovery period of 12 months will be used")</f>
        <v>If no rate rider recovery period is proposed then the default recovery period of 12 months will be used</v>
      </c>
      <c r="E13" s="293"/>
      <c r="F13" s="293"/>
      <c r="K13" s="485"/>
    </row>
    <row r="14" spans="1:14" ht="15" customHeight="1" x14ac:dyDescent="0.35">
      <c r="A14" s="916" t="s">
        <v>675</v>
      </c>
      <c r="B14" s="917"/>
      <c r="C14" s="495"/>
      <c r="D14" s="293" t="str">
        <f>IF(C14&gt;0, "Rate Rider Recovery to be used below", "If no rate rider recovery period is proposed then the default recovery period of 12 months will be used")</f>
        <v>If no rate rider recovery period is proposed then the default recovery period of 12 months will be used</v>
      </c>
      <c r="G14" s="437"/>
      <c r="H14" s="437"/>
    </row>
    <row r="15" spans="1:14" ht="42" customHeight="1" x14ac:dyDescent="0.35">
      <c r="A15" s="496"/>
      <c r="B15" s="497"/>
      <c r="C15" s="918" t="s">
        <v>676</v>
      </c>
      <c r="D15" s="919" t="s">
        <v>677</v>
      </c>
      <c r="E15" s="919" t="s">
        <v>678</v>
      </c>
      <c r="F15" s="919" t="s">
        <v>679</v>
      </c>
      <c r="G15" s="920" t="s">
        <v>680</v>
      </c>
      <c r="H15" s="920" t="s">
        <v>681</v>
      </c>
      <c r="I15" s="913" t="s">
        <v>682</v>
      </c>
      <c r="J15" s="913" t="s">
        <v>683</v>
      </c>
      <c r="K15" s="913" t="s">
        <v>684</v>
      </c>
      <c r="M15" s="434"/>
    </row>
    <row r="16" spans="1:14" ht="16.5" x14ac:dyDescent="0.35">
      <c r="A16" s="498" t="s">
        <v>241</v>
      </c>
      <c r="B16" s="488" t="s">
        <v>242</v>
      </c>
      <c r="C16" s="918"/>
      <c r="D16" s="919"/>
      <c r="E16" s="919"/>
      <c r="F16" s="919"/>
      <c r="G16" s="920"/>
      <c r="H16" s="920"/>
      <c r="I16" s="913"/>
      <c r="J16" s="913"/>
      <c r="K16" s="913"/>
      <c r="L16" s="914" t="s">
        <v>685</v>
      </c>
      <c r="M16" s="915"/>
      <c r="N16" s="326" t="s">
        <v>686</v>
      </c>
    </row>
    <row r="17" spans="1:18" x14ac:dyDescent="0.35">
      <c r="A17" s="312" t="s">
        <v>200</v>
      </c>
      <c r="B17" s="499" t="s">
        <v>243</v>
      </c>
      <c r="C17" s="500">
        <f>'4. Billing Det. for Def-Var'!C17</f>
        <v>4956898069</v>
      </c>
      <c r="D17" s="500">
        <f>'4. Billing Det. for Def-Var'!D17</f>
        <v>0</v>
      </c>
      <c r="E17" s="500">
        <f>'4. Billing Det. for Def-Var'!I17</f>
        <v>4956898069</v>
      </c>
      <c r="F17" s="500">
        <f>'4. Billing Det. for Def-Var'!J17</f>
        <v>0</v>
      </c>
      <c r="G17" s="501">
        <f>SUM('5. Allocating Def-Var Balances'!G17:S17)-H17</f>
        <v>15831617.015757419</v>
      </c>
      <c r="I17" s="683">
        <f>ROUND(IF(ISERROR(G17/C17),0,IF(OR(ISBLANK(C13), OR(C13=0, C13="")), G17/C17/(C12/12), G17/C17/(C13/12))),5)</f>
        <v>3.1900000000000001E-3</v>
      </c>
      <c r="J17" s="683">
        <f>ROUND(IF(ISERROR(H17/E17),0,IF(OR(ISBLANK(C13), OR(C13=0, C13="")), H17/E17/(C12/12), H17/E17/(C13/12))),5)</f>
        <v>0</v>
      </c>
      <c r="K17" s="683">
        <f>ROUND(IF(ISERROR('5. Allocating Def-Var Balances'!W17/C17), 0, IF(OR(ISBLANK(C14), OR(C14=0, C14="")), ('5. Allocating Def-Var Balances'!W17/C17)/(C12/12), ('5. Allocating Def-Var Balances'!W17/C17)/(C14/12))),5)</f>
        <v>0</v>
      </c>
      <c r="L17" s="685">
        <f>C17*I17*(C12/12)</f>
        <v>15812504.84011</v>
      </c>
      <c r="M17" s="685">
        <f>E17*J17</f>
        <v>0</v>
      </c>
      <c r="O17"/>
      <c r="P17"/>
      <c r="R17" s="502"/>
    </row>
    <row r="18" spans="1:18" ht="29" x14ac:dyDescent="0.35">
      <c r="A18" s="312" t="s">
        <v>208</v>
      </c>
      <c r="B18" s="499" t="s">
        <v>243</v>
      </c>
      <c r="C18" s="500">
        <f>'4. Billing Det. for Def-Var'!C18</f>
        <v>314679799.60482872</v>
      </c>
      <c r="D18" s="500">
        <f>'4. Billing Det. for Def-Var'!D18</f>
        <v>0</v>
      </c>
      <c r="E18" s="500">
        <f>'4. Billing Det. for Def-Var'!I18</f>
        <v>314679799.60482872</v>
      </c>
      <c r="F18" s="500">
        <f>'4. Billing Det. for Def-Var'!J18</f>
        <v>0</v>
      </c>
      <c r="G18" s="501">
        <f>SUM('5. Allocating Def-Var Balances'!G18:S18)-H18</f>
        <v>954198.40664647345</v>
      </c>
      <c r="I18" s="683">
        <f>ROUND(IF(ISERROR(G18/C18),0,IF(OR(ISBLANK(C13), OR(C13=0, C13="")), G18/C18/(C12/12), G18/C18/(C13/12))),5)</f>
        <v>3.0300000000000001E-3</v>
      </c>
      <c r="J18" s="683">
        <f>ROUND(IF(ISERROR(H18/E18),0,IF(OR(ISBLANK(C13), OR(C13=0, C13="")), H18/E18/(C12/12), H18/E18/(C13/12))),5)</f>
        <v>0</v>
      </c>
      <c r="K18" s="683">
        <f>ROUND(IF(ISERROR('5. Allocating Def-Var Balances'!W18/C18), 0, IF(OR(ISBLANK(C14), OR(C14=0, C14="")), ('5. Allocating Def-Var Balances'!W18/C18)/(C12/12), ('5. Allocating Def-Var Balances'!W18/C18)/(C14/12))),5)</f>
        <v>0</v>
      </c>
      <c r="L18" s="685">
        <f>C18*I18*(C12/12)</f>
        <v>953479.79280263104</v>
      </c>
      <c r="M18" s="685">
        <f>E18*J18</f>
        <v>0</v>
      </c>
      <c r="O18"/>
      <c r="P18"/>
      <c r="R18" s="502"/>
    </row>
    <row r="19" spans="1:18" x14ac:dyDescent="0.35">
      <c r="A19" s="312" t="s">
        <v>209</v>
      </c>
      <c r="B19" s="499" t="s">
        <v>243</v>
      </c>
      <c r="C19" s="500">
        <f>'4. Billing Det. for Def-Var'!C19</f>
        <v>2267834981</v>
      </c>
      <c r="D19" s="500">
        <f>'4. Billing Det. for Def-Var'!D19</f>
        <v>0</v>
      </c>
      <c r="E19" s="500">
        <f>'4. Billing Det. for Def-Var'!I19</f>
        <v>2267834981</v>
      </c>
      <c r="F19" s="500">
        <f>'4. Billing Det. for Def-Var'!J19</f>
        <v>0</v>
      </c>
      <c r="G19" s="501">
        <f>SUM('5. Allocating Def-Var Balances'!G19:S19)-H19</f>
        <v>7465755.5348041086</v>
      </c>
      <c r="I19" s="683">
        <f>ROUND(IF(ISERROR(G19/C19),0,IF(OR(ISBLANK(C13), OR(C13=0, C13="")), G19/C19/(C12/12), G19/C19/(C13/12))),5)</f>
        <v>3.29E-3</v>
      </c>
      <c r="J19" s="683">
        <f>ROUND(IF(ISERROR(H19/E19),0,IF(OR(ISBLANK(C13), OR(C13=0, C13="")), H19/E19/(C12/12), H19/E19/(C13/12))),5)</f>
        <v>0</v>
      </c>
      <c r="K19" s="683">
        <f>ROUND(IF(ISERROR('5. Allocating Def-Var Balances'!W19/C19), 0, IF(OR(ISBLANK(C14), OR(C14=0, C14="")), ('5. Allocating Def-Var Balances'!W19/C19)/(C12/12), ('5. Allocating Def-Var Balances'!W19/C19)/(C14/12))),5)</f>
        <v>0</v>
      </c>
      <c r="L19" s="685">
        <f>C19*I19*(C12/12)</f>
        <v>7461177.0874899998</v>
      </c>
      <c r="M19" s="685">
        <f>E19*J19</f>
        <v>0</v>
      </c>
      <c r="O19"/>
      <c r="P19"/>
      <c r="R19" s="502"/>
    </row>
    <row r="20" spans="1:18" x14ac:dyDescent="0.35">
      <c r="A20" s="312" t="s">
        <v>210</v>
      </c>
      <c r="B20" s="499" t="s">
        <v>244</v>
      </c>
      <c r="C20" s="500">
        <f>'4. Billing Det. for Def-Var'!C20</f>
        <v>9388835386</v>
      </c>
      <c r="D20" s="500">
        <f>'4. Billing Det. for Def-Var'!D20</f>
        <v>23467044</v>
      </c>
      <c r="E20" s="500">
        <f>'4. Billing Det. for Def-Var'!I20</f>
        <v>9338693378</v>
      </c>
      <c r="F20" s="500">
        <f>'4. Billing Det. for Def-Var'!J20</f>
        <v>23366593</v>
      </c>
      <c r="G20" s="501">
        <f>SUM('5. Allocating Def-Var Balances'!G20:S20)-H20</f>
        <v>21404981.155387886</v>
      </c>
      <c r="H20" s="501">
        <f>SUM('5. Allocating Def-Var Balances'!I20,'5. Allocating Def-Var Balances'!N20)</f>
        <v>8716231.7098494079</v>
      </c>
      <c r="I20" s="684">
        <f>ROUND(IF(ISERROR(G20/D20),0,IF(OR(ISBLANK(C13), OR(C13=0, C13="")), G20/D20/(C12/12)*12/365*30, G20/D20/(C13/12)*12/365*30)),4)</f>
        <v>0.89959999999999996</v>
      </c>
      <c r="J20" s="684">
        <f>ROUND(IF(ISERROR(H20/F20),0,IF(OR(ISBLANK(C13), OR(C13=0, C13="")), H20/F20/(C12/12)*12/365*30, H20/F20/(C13/12)*12/365*30)),4)</f>
        <v>0.3679</v>
      </c>
      <c r="K20" s="684">
        <f>ROUND(IF(ISERROR('5. Allocating Def-Var Balances'!W20/D20), 0, IF(OR(ISBLANK(C14), OR(C14=0, C14="")), ('5. Allocating Def-Var Balances'!W20/D20)/(C12/12)*12/365*30, ('5. Allocating Def-Var Balances'!W20/D20)/(C14/12)*12/365*30)),4)</f>
        <v>0</v>
      </c>
      <c r="L20" s="686">
        <f>D20*I20/30*365/12*(C12/12)</f>
        <v>21404160.459933329</v>
      </c>
      <c r="M20" s="686">
        <f>F20*J20/30*365/12</f>
        <v>8715966.3642097209</v>
      </c>
      <c r="O20"/>
      <c r="P20"/>
      <c r="R20" s="502"/>
    </row>
    <row r="21" spans="1:18" x14ac:dyDescent="0.35">
      <c r="A21" s="312" t="s">
        <v>212</v>
      </c>
      <c r="B21" s="499" t="s">
        <v>244</v>
      </c>
      <c r="C21" s="500">
        <f>'4. Billing Det. for Def-Var'!C21</f>
        <v>4069831770</v>
      </c>
      <c r="D21" s="500">
        <f>'4. Billing Det. for Def-Var'!D21</f>
        <v>8760590</v>
      </c>
      <c r="E21" s="500">
        <f>'4. Billing Det. for Def-Var'!I21</f>
        <v>4069648438</v>
      </c>
      <c r="F21" s="500">
        <f>'4. Billing Det. for Def-Var'!J21</f>
        <v>8760060</v>
      </c>
      <c r="G21" s="501">
        <f>SUM('5. Allocating Def-Var Balances'!G21:S21)-H21</f>
        <v>9379888.3594416734</v>
      </c>
      <c r="H21" s="501">
        <f>SUM('5. Allocating Def-Var Balances'!I21,'5. Allocating Def-Var Balances'!N21)</f>
        <v>3798389.9168163384</v>
      </c>
      <c r="I21" s="684">
        <f>ROUND(IF(ISERROR(G21/D21),0,IF(OR(ISBLANK(C13), OR(C13=0, C13="")), G21/D21/(C12/12)*12/365*30, G21/D21/(C13/12)*12/365*30)),4)</f>
        <v>1.056</v>
      </c>
      <c r="J21" s="684">
        <f>ROUND(IF(ISERROR(H21/F21),0,IF(OR(ISBLANK(C13), OR(C13=0, C13="")), H21/F21/(C12/12)*12/365*30, H21/F21/(C13/12)*12/365*30)),4)</f>
        <v>0.42770000000000002</v>
      </c>
      <c r="K21" s="684">
        <f>ROUND(IF(ISERROR('5. Allocating Def-Var Balances'!W21/D21), 0, IF(OR(ISBLANK(C14), OR(C14=0, C14="")), ('5. Allocating Def-Var Balances'!W21/D21)/(C12/12)*12/365*30, ('5. Allocating Def-Var Balances'!W21/D21)/(C14/12)*12/365*30)),4)</f>
        <v>0</v>
      </c>
      <c r="L21" s="686">
        <f>D21*I21/30*365/12*(C12/12)</f>
        <v>9379671.6933333334</v>
      </c>
      <c r="M21" s="686">
        <f>F21*J21/30*365/12</f>
        <v>3798714.8517499999</v>
      </c>
      <c r="O21"/>
      <c r="P21"/>
      <c r="R21" s="502"/>
    </row>
    <row r="22" spans="1:18" x14ac:dyDescent="0.35">
      <c r="A22" s="312" t="s">
        <v>213</v>
      </c>
      <c r="B22" s="499" t="s">
        <v>244</v>
      </c>
      <c r="C22" s="500">
        <f>'4. Billing Det. for Def-Var'!C22</f>
        <v>1906653283</v>
      </c>
      <c r="D22" s="500">
        <f>'4. Billing Det. for Def-Var'!D22</f>
        <v>4169278</v>
      </c>
      <c r="E22" s="500">
        <f>'4. Billing Det. for Def-Var'!I22</f>
        <v>1668226732.0299051</v>
      </c>
      <c r="F22" s="500">
        <f>'4. Billing Det. for Def-Var'!J22</f>
        <v>3728278</v>
      </c>
      <c r="G22" s="501">
        <f>SUM('5. Allocating Def-Var Balances'!G22:S22)-H22</f>
        <v>4392600.9352909867</v>
      </c>
      <c r="H22" s="501">
        <f>SUM('5. Allocating Def-Var Balances'!I22,'5. Allocating Def-Var Balances'!N22)</f>
        <v>1557032.6760264155</v>
      </c>
      <c r="I22" s="684">
        <f>ROUND(IF(ISERROR(G22/D22),0,IF(OR(ISBLANK(C13), OR(C13=0, C13="")), G22/D22/(C12/12)*12/365*30, G22/D22/(C13/12)*12/365*30)),4)</f>
        <v>1.0390999999999999</v>
      </c>
      <c r="J22" s="684">
        <f>ROUND(IF(ISERROR(H22/F22),0,IF(OR(ISBLANK(C13), OR(C13=0, C13="")), H22/F22/(C12/12)*12/365*30, H22/F22/(C13/12)*12/365*30)),4)</f>
        <v>0.41189999999999999</v>
      </c>
      <c r="K22" s="684">
        <f>ROUND(IF(ISERROR('5. Allocating Def-Var Balances'!W22/D22), 0, IF(OR(ISBLANK(C14), OR(C14=0, C14="")), ('5. Allocating Def-Var Balances'!W22/D22)/(C12/12)*12/365*30, ('5. Allocating Def-Var Balances'!W22/D22)/(C14/12)*12/365*30)),4)</f>
        <v>0</v>
      </c>
      <c r="L22" s="686">
        <f>D22*I22/30*365/12*(C12/12)</f>
        <v>4392467.5582694439</v>
      </c>
      <c r="M22" s="686">
        <f>F22*J22/30*365/12</f>
        <v>1557006.5652583335</v>
      </c>
      <c r="O22"/>
      <c r="P22"/>
      <c r="R22" s="502"/>
    </row>
    <row r="23" spans="1:18" x14ac:dyDescent="0.35">
      <c r="A23" s="312" t="s">
        <v>214</v>
      </c>
      <c r="B23" s="499" t="s">
        <v>244</v>
      </c>
      <c r="C23" s="500">
        <f>'4. Billing Det. for Def-Var'!C23</f>
        <v>0</v>
      </c>
      <c r="D23" s="500">
        <f>'4. Billing Det. for Def-Var'!D23</f>
        <v>0</v>
      </c>
      <c r="E23" s="500">
        <f>'4. Billing Det. for Def-Var'!I23</f>
        <v>0</v>
      </c>
      <c r="F23" s="500">
        <f>'4. Billing Det. for Def-Var'!J23</f>
        <v>0</v>
      </c>
      <c r="G23" s="501">
        <f>SUM('5. Allocating Def-Var Balances'!G23:S23)-H23</f>
        <v>0</v>
      </c>
      <c r="I23" s="683">
        <f>ROUND(IF(ISERROR(G23/D23),0,IF(OR(ISBLANK(C13), OR(C13=0, C13="")), G23/D23/(C12/12)*12/365*30, G23/D23/(C13/12)*12/365*30)),4)</f>
        <v>0</v>
      </c>
      <c r="J23" s="684">
        <f>ROUND(IF(ISERROR(H23/F23),0,IF(OR(ISBLANK(C13), OR(C13=0, C13="")), H23/F23/(C12/12)*12/365*30, H23/F23/(C13/12)*12/365*30)),4)</f>
        <v>0</v>
      </c>
      <c r="K23" s="683">
        <f>ROUND(IF(ISERROR('5. Allocating Def-Var Balances'!W23/D23), 0, IF(OR(ISBLANK(C14), OR(C14=0, C14="")), ('5. Allocating Def-Var Balances'!W23/D23)/(C12/12)*12/365*30, ('5. Allocating Def-Var Balances'!W23/D23)/(C14/12)*12/365*30)),4)</f>
        <v>0</v>
      </c>
      <c r="L23" s="685">
        <f>D23*I23*(C12/12)</f>
        <v>0</v>
      </c>
      <c r="M23" s="685">
        <f>F23*J23</f>
        <v>0</v>
      </c>
      <c r="O23"/>
      <c r="P23"/>
    </row>
    <row r="24" spans="1:18" x14ac:dyDescent="0.35">
      <c r="A24" s="312" t="s">
        <v>215</v>
      </c>
      <c r="B24" s="499" t="s">
        <v>243</v>
      </c>
      <c r="C24" s="500">
        <f>'4. Billing Det. for Def-Var'!C24</f>
        <v>41388663</v>
      </c>
      <c r="D24" s="500">
        <f>'4. Billing Det. for Def-Var'!D24</f>
        <v>0</v>
      </c>
      <c r="E24" s="500">
        <f>'4. Billing Det. for Def-Var'!I24</f>
        <v>41388663</v>
      </c>
      <c r="F24" s="500">
        <f>'4. Billing Det. for Def-Var'!J24</f>
        <v>0</v>
      </c>
      <c r="G24" s="501">
        <f>SUM('5. Allocating Def-Var Balances'!G24:S24)-H24</f>
        <v>140460.06391229862</v>
      </c>
      <c r="I24" s="683">
        <f>ROUND(IF(ISERROR(G24/C24),0,IF(OR(ISBLANK(C13), OR(C13=0, C13="")), G24/C24/(C12/12), G24/C24/(C13/12))),5)</f>
        <v>3.3899999999999998E-3</v>
      </c>
      <c r="J24" s="683">
        <f>ROUND(IF(ISERROR(H24/E24),0,IF(OR(ISBLANK(C13), OR(C13=0, C13="")), H24/E24/(C12/12), H24/E24/(C13/12))),5)</f>
        <v>0</v>
      </c>
      <c r="K24" s="683">
        <f>ROUND(IF(ISERROR('5. Allocating Def-Var Balances'!W24/C24), 0, IF(OR(ISBLANK(C14), OR(C14=0, C14="")), ('5. Allocating Def-Var Balances'!W24/C24)/(C12/12), ('5. Allocating Def-Var Balances'!W24/C24)/(C14/12))),5)</f>
        <v>0</v>
      </c>
      <c r="L24" s="685">
        <f>C24*I24*(C12/12)</f>
        <v>140307.56756999998</v>
      </c>
      <c r="M24" s="685">
        <f>E24*J24</f>
        <v>0</v>
      </c>
      <c r="O24"/>
      <c r="P24"/>
      <c r="R24" s="502"/>
    </row>
    <row r="25" spans="1:18" x14ac:dyDescent="0.35">
      <c r="A25" s="312" t="s">
        <v>216</v>
      </c>
      <c r="B25" s="499" t="s">
        <v>244</v>
      </c>
      <c r="C25" s="500">
        <f>'4. Billing Det. for Def-Var'!C25</f>
        <v>113577733</v>
      </c>
      <c r="D25" s="500">
        <f>'4. Billing Det. for Def-Var'!D25</f>
        <v>330084</v>
      </c>
      <c r="E25" s="500">
        <f>'4. Billing Det. for Def-Var'!I25</f>
        <v>113577733</v>
      </c>
      <c r="F25" s="500">
        <f>'4. Billing Det. for Def-Var'!J25</f>
        <v>330084</v>
      </c>
      <c r="G25" s="501">
        <f>SUM('5. Allocating Def-Var Balances'!G25:S25)-H25</f>
        <v>359202.22784495406</v>
      </c>
      <c r="I25" s="684">
        <f>ROUND(IF(ISERROR(G25/D25),0,IF(OR(ISBLANK(C13), OR(C13=0, C13="")), G25/D25/(C12/12)*12/365*30, G25/D25/(C13/12)*12/365*30)),4)</f>
        <v>1.0732999999999999</v>
      </c>
      <c r="J25" s="684">
        <f>ROUND(IF(ISERROR(H25/F25),0,IF(OR(ISBLANK(C13), OR(C13=0, C13="")), H25/F25/(C12/12)*12/365*30, H25/F25/(C13/12)*12/365*30)),4)</f>
        <v>0</v>
      </c>
      <c r="K25" s="684">
        <f>ROUND(IF(ISERROR('5. Allocating Def-Var Balances'!W25/D25), 0, IF(OR(ISBLANK(C14), OR(C14=0, C14="")), ('5. Allocating Def-Var Balances'!W25/D25)/(C12/12)*12/365*30, ('5. Allocating Def-Var Balances'!W25/D25)/(C14/12)*12/365*30)),4)</f>
        <v>0</v>
      </c>
      <c r="L25" s="686">
        <f>D25*I25/30*365/12*(C12/12)</f>
        <v>359199.70104999997</v>
      </c>
      <c r="M25" s="685">
        <f>F25*J25</f>
        <v>0</v>
      </c>
      <c r="O25"/>
      <c r="P25"/>
      <c r="R25" s="502"/>
    </row>
    <row r="26" spans="1:18" x14ac:dyDescent="0.35">
      <c r="A26" s="312" t="s">
        <v>245</v>
      </c>
      <c r="C26" s="506">
        <f t="shared" ref="C26:H26" si="0">SUM(C17:C25)</f>
        <v>23059699684.604828</v>
      </c>
      <c r="D26" s="506">
        <f t="shared" si="0"/>
        <v>36726996</v>
      </c>
      <c r="E26" s="506">
        <f t="shared" si="0"/>
        <v>22770947793.634731</v>
      </c>
      <c r="F26" s="506">
        <f t="shared" si="0"/>
        <v>36185015</v>
      </c>
      <c r="G26" s="505">
        <f t="shared" si="0"/>
        <v>59928703.699085802</v>
      </c>
      <c r="H26" s="505">
        <f t="shared" si="0"/>
        <v>14071654.302692162</v>
      </c>
      <c r="L26" s="503">
        <f>SUM(L17:L25)</f>
        <v>59902968.700558737</v>
      </c>
      <c r="M26" s="503">
        <f>SUM(M17:M25)</f>
        <v>14071687.781218054</v>
      </c>
      <c r="N26" s="504">
        <f>SUM(L26:M26)</f>
        <v>73974656.481776789</v>
      </c>
    </row>
    <row r="27" spans="1:18" x14ac:dyDescent="0.35">
      <c r="N27" s="688"/>
    </row>
    <row r="28" spans="1:18" x14ac:dyDescent="0.35">
      <c r="N28" s="689"/>
    </row>
    <row r="29" spans="1:18" x14ac:dyDescent="0.35">
      <c r="I29" s="687"/>
    </row>
  </sheetData>
  <mergeCells count="14">
    <mergeCell ref="I15:I16"/>
    <mergeCell ref="J15:J16"/>
    <mergeCell ref="K15:K16"/>
    <mergeCell ref="L16:M16"/>
    <mergeCell ref="A11:J11"/>
    <mergeCell ref="A12:B12"/>
    <mergeCell ref="A13:B13"/>
    <mergeCell ref="A14:B14"/>
    <mergeCell ref="C15:C16"/>
    <mergeCell ref="D15:D16"/>
    <mergeCell ref="E15:E16"/>
    <mergeCell ref="F15:F16"/>
    <mergeCell ref="G15:G16"/>
    <mergeCell ref="H15:H16"/>
  </mergeCells>
  <pageMargins left="0.70866141732283472" right="0.70866141732283472" top="1.3385826771653544" bottom="0.47244094488188981" header="0.31496062992125984" footer="0.31496062992125984"/>
  <pageSetup scale="43" orientation="landscape" r:id="rId1"/>
  <headerFooter scaleWithDoc="0">
    <oddHeader>&amp;R&amp;7Toronto Hydro-Electric System Limited 
EB-2022-0065
Tab 3
Schedule 1
ORIGINAL
Page &amp;P of &amp;N</oddHeader>
    <oddFooter>&amp;C&amp;7&amp;A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BA4CF-CD94-4826-B426-70123E90C189}">
  <sheetPr>
    <pageSetUpPr fitToPage="1"/>
  </sheetPr>
  <dimension ref="A13:L50"/>
  <sheetViews>
    <sheetView showGridLines="0" zoomScale="60" zoomScaleNormal="60" workbookViewId="0"/>
  </sheetViews>
  <sheetFormatPr defaultColWidth="13.7265625" defaultRowHeight="12.5" x14ac:dyDescent="0.25"/>
  <cols>
    <col min="1" max="1" width="65.26953125" style="511" customWidth="1"/>
    <col min="2" max="2" width="76" style="511" bestFit="1" customWidth="1"/>
    <col min="3" max="3" width="6.453125" style="511" bestFit="1" customWidth="1"/>
    <col min="4" max="4" width="10.54296875" style="511" customWidth="1"/>
    <col min="5" max="5" width="18.26953125" style="511" customWidth="1"/>
    <col min="6" max="6" width="14" style="511" customWidth="1"/>
    <col min="7" max="7" width="13.7265625" style="511"/>
    <col min="8" max="8" width="14.54296875" style="511" customWidth="1"/>
    <col min="9" max="16384" width="13.7265625" style="511"/>
  </cols>
  <sheetData>
    <row r="13" spans="1:12" ht="33" customHeight="1" x14ac:dyDescent="0.25">
      <c r="A13" s="826" t="s">
        <v>687</v>
      </c>
      <c r="B13" s="826"/>
      <c r="C13" s="826"/>
      <c r="D13" s="826"/>
      <c r="E13" s="826"/>
      <c r="F13" s="826"/>
      <c r="G13" s="826"/>
      <c r="H13" s="826"/>
      <c r="I13" s="510"/>
      <c r="J13" s="510"/>
      <c r="K13" s="510"/>
      <c r="L13" s="510"/>
    </row>
    <row r="15" spans="1:12" ht="42" x14ac:dyDescent="0.3">
      <c r="A15" s="512" t="s">
        <v>241</v>
      </c>
      <c r="B15" s="512" t="s">
        <v>688</v>
      </c>
      <c r="C15" s="513" t="s">
        <v>242</v>
      </c>
      <c r="D15" s="514" t="s">
        <v>689</v>
      </c>
      <c r="E15" s="515" t="s">
        <v>690</v>
      </c>
      <c r="F15" s="515" t="s">
        <v>691</v>
      </c>
      <c r="G15" s="516" t="s">
        <v>692</v>
      </c>
      <c r="H15" s="517" t="s">
        <v>693</v>
      </c>
      <c r="I15" s="517"/>
    </row>
    <row r="16" spans="1:12" x14ac:dyDescent="0.25">
      <c r="D16" s="518"/>
      <c r="E16" s="519"/>
      <c r="F16" s="519"/>
      <c r="G16" s="518"/>
    </row>
    <row r="17" spans="1:8" x14ac:dyDescent="0.25">
      <c r="A17" s="511" t="s">
        <v>694</v>
      </c>
      <c r="B17" s="511" t="s">
        <v>204</v>
      </c>
      <c r="C17" s="520" t="s">
        <v>205</v>
      </c>
      <c r="D17" s="524">
        <v>1.042E-2</v>
      </c>
      <c r="E17" s="522">
        <f>'4. Billing Det. for Def-Var'!C17</f>
        <v>4956898069</v>
      </c>
      <c r="F17" s="522">
        <f>'4. Billing Det. for Def-Var'!D17</f>
        <v>0</v>
      </c>
      <c r="G17" s="523">
        <v>1.0295000000000001</v>
      </c>
      <c r="H17" s="519">
        <f t="shared" ref="H17:H22" si="0">E17*G17</f>
        <v>5103126562.0355005</v>
      </c>
    </row>
    <row r="18" spans="1:8" x14ac:dyDescent="0.25">
      <c r="A18" s="511" t="s">
        <v>694</v>
      </c>
      <c r="B18" s="511" t="s">
        <v>207</v>
      </c>
      <c r="C18" s="520" t="s">
        <v>205</v>
      </c>
      <c r="D18" s="524">
        <v>6.9300000000000004E-3</v>
      </c>
      <c r="E18" s="522">
        <f>E17</f>
        <v>4956898069</v>
      </c>
      <c r="F18" s="522">
        <f>F17</f>
        <v>0</v>
      </c>
      <c r="G18" s="523">
        <v>1.0295000000000001</v>
      </c>
      <c r="H18" s="519">
        <f t="shared" si="0"/>
        <v>5103126562.0355005</v>
      </c>
    </row>
    <row r="19" spans="1:8" x14ac:dyDescent="0.25">
      <c r="A19" s="511" t="s">
        <v>695</v>
      </c>
      <c r="B19" s="511" t="s">
        <v>204</v>
      </c>
      <c r="C19" s="520" t="s">
        <v>205</v>
      </c>
      <c r="D19" s="524">
        <v>1.042E-2</v>
      </c>
      <c r="E19" s="522">
        <f>'4. Billing Det. for Def-Var'!C18</f>
        <v>314679799.60482872</v>
      </c>
      <c r="F19" s="522">
        <f>'4. Billing Det. for Def-Var'!D18</f>
        <v>0</v>
      </c>
      <c r="G19" s="523">
        <v>1.0295000000000001</v>
      </c>
      <c r="H19" s="519">
        <f t="shared" si="0"/>
        <v>323962853.6931712</v>
      </c>
    </row>
    <row r="20" spans="1:8" x14ac:dyDescent="0.25">
      <c r="A20" s="511" t="s">
        <v>695</v>
      </c>
      <c r="B20" s="511" t="s">
        <v>207</v>
      </c>
      <c r="C20" s="520" t="s">
        <v>205</v>
      </c>
      <c r="D20" s="524">
        <v>6.9300000000000004E-3</v>
      </c>
      <c r="E20" s="522">
        <f>E19</f>
        <v>314679799.60482872</v>
      </c>
      <c r="F20" s="522">
        <f>F19</f>
        <v>0</v>
      </c>
      <c r="G20" s="523">
        <v>1.0295000000000001</v>
      </c>
      <c r="H20" s="519">
        <f t="shared" si="0"/>
        <v>323962853.6931712</v>
      </c>
    </row>
    <row r="21" spans="1:8" x14ac:dyDescent="0.25">
      <c r="A21" s="511" t="s">
        <v>696</v>
      </c>
      <c r="B21" s="511" t="s">
        <v>204</v>
      </c>
      <c r="C21" s="520" t="s">
        <v>205</v>
      </c>
      <c r="D21" s="524">
        <v>1.014E-2</v>
      </c>
      <c r="E21" s="522">
        <f>'4. Billing Det. for Def-Var'!C19</f>
        <v>2267834981</v>
      </c>
      <c r="F21" s="522">
        <f>'4. Billing Det. for Def-Var'!D19</f>
        <v>0</v>
      </c>
      <c r="G21" s="523">
        <v>1.0295000000000001</v>
      </c>
      <c r="H21" s="519">
        <f t="shared" si="0"/>
        <v>2334736112.9395003</v>
      </c>
    </row>
    <row r="22" spans="1:8" x14ac:dyDescent="0.25">
      <c r="A22" s="511" t="s">
        <v>696</v>
      </c>
      <c r="B22" s="511" t="s">
        <v>207</v>
      </c>
      <c r="C22" s="520" t="s">
        <v>205</v>
      </c>
      <c r="D22" s="524">
        <v>6.1999999999999998E-3</v>
      </c>
      <c r="E22" s="522">
        <f>E21</f>
        <v>2267834981</v>
      </c>
      <c r="F22" s="522">
        <f>F21</f>
        <v>0</v>
      </c>
      <c r="G22" s="523">
        <v>1.0295000000000001</v>
      </c>
      <c r="H22" s="519">
        <f t="shared" si="0"/>
        <v>2334736112.9395003</v>
      </c>
    </row>
    <row r="23" spans="1:8" x14ac:dyDescent="0.25">
      <c r="A23" s="511" t="s">
        <v>697</v>
      </c>
      <c r="B23" s="511" t="s">
        <v>204</v>
      </c>
      <c r="C23" s="520" t="s">
        <v>211</v>
      </c>
      <c r="D23" s="521">
        <v>3.4291</v>
      </c>
      <c r="E23" s="522">
        <f>'4. Billing Det. for Def-Var'!C20</f>
        <v>9388835386</v>
      </c>
      <c r="F23" s="522">
        <f>'4. Billing Det. for Def-Var'!D20</f>
        <v>23467044</v>
      </c>
      <c r="G23" s="518"/>
    </row>
    <row r="24" spans="1:8" x14ac:dyDescent="0.25">
      <c r="A24" s="511" t="s">
        <v>697</v>
      </c>
      <c r="B24" s="511" t="s">
        <v>207</v>
      </c>
      <c r="C24" s="520" t="s">
        <v>211</v>
      </c>
      <c r="D24" s="521">
        <v>2.2403</v>
      </c>
      <c r="E24" s="522">
        <f>E23</f>
        <v>9388835386</v>
      </c>
      <c r="F24" s="522">
        <f>F23</f>
        <v>23467044</v>
      </c>
      <c r="G24" s="518"/>
    </row>
    <row r="25" spans="1:8" x14ac:dyDescent="0.25">
      <c r="A25" s="511" t="s">
        <v>698</v>
      </c>
      <c r="B25" s="511" t="s">
        <v>204</v>
      </c>
      <c r="C25" s="520" t="s">
        <v>211</v>
      </c>
      <c r="D25" s="521">
        <v>3.3132000000000001</v>
      </c>
      <c r="E25" s="522">
        <f>'4. Billing Det. for Def-Var'!C21</f>
        <v>4069831770</v>
      </c>
      <c r="F25" s="522">
        <f>'4. Billing Det. for Def-Var'!D21</f>
        <v>8760590</v>
      </c>
      <c r="G25" s="518"/>
    </row>
    <row r="26" spans="1:8" x14ac:dyDescent="0.25">
      <c r="A26" s="511" t="s">
        <v>698</v>
      </c>
      <c r="B26" s="511" t="s">
        <v>207</v>
      </c>
      <c r="C26" s="520" t="s">
        <v>211</v>
      </c>
      <c r="D26" s="521">
        <v>2.238</v>
      </c>
      <c r="E26" s="522">
        <f>E25</f>
        <v>4069831770</v>
      </c>
      <c r="F26" s="522">
        <f>F25</f>
        <v>8760590</v>
      </c>
      <c r="G26" s="518"/>
    </row>
    <row r="27" spans="1:8" x14ac:dyDescent="0.25">
      <c r="A27" s="511" t="s">
        <v>699</v>
      </c>
      <c r="B27" s="511" t="s">
        <v>204</v>
      </c>
      <c r="C27" s="520" t="s">
        <v>211</v>
      </c>
      <c r="D27" s="521">
        <v>3.7768000000000002</v>
      </c>
      <c r="E27" s="522">
        <f>'4. Billing Det. for Def-Var'!C22</f>
        <v>1906653283</v>
      </c>
      <c r="F27" s="522">
        <f>'4. Billing Det. for Def-Var'!D22</f>
        <v>4169278</v>
      </c>
      <c r="G27" s="518"/>
    </row>
    <row r="28" spans="1:8" x14ac:dyDescent="0.25">
      <c r="A28" s="511" t="s">
        <v>699</v>
      </c>
      <c r="B28" s="511" t="s">
        <v>207</v>
      </c>
      <c r="C28" s="520" t="s">
        <v>211</v>
      </c>
      <c r="D28" s="521">
        <v>2.4864000000000002</v>
      </c>
      <c r="E28" s="522">
        <f>E27</f>
        <v>1906653283</v>
      </c>
      <c r="F28" s="522">
        <f>F27</f>
        <v>4169278</v>
      </c>
      <c r="G28" s="518"/>
    </row>
    <row r="29" spans="1:8" x14ac:dyDescent="0.25">
      <c r="A29" s="511" t="s">
        <v>700</v>
      </c>
      <c r="B29" s="511" t="s">
        <v>204</v>
      </c>
      <c r="C29" s="520" t="s">
        <v>205</v>
      </c>
      <c r="D29" s="524">
        <v>6.3099999999999996E-3</v>
      </c>
      <c r="E29" s="522">
        <f>'4. Billing Det. for Def-Var'!C24</f>
        <v>41388663</v>
      </c>
      <c r="F29" s="522">
        <f>'4. Billing Det. for Def-Var'!D24</f>
        <v>0</v>
      </c>
      <c r="G29" s="523">
        <v>1.0295000000000001</v>
      </c>
      <c r="H29" s="519">
        <f>E29*G29</f>
        <v>42609628.558500007</v>
      </c>
    </row>
    <row r="30" spans="1:8" x14ac:dyDescent="0.25">
      <c r="A30" s="511" t="s">
        <v>700</v>
      </c>
      <c r="B30" s="511" t="s">
        <v>207</v>
      </c>
      <c r="C30" s="520" t="s">
        <v>205</v>
      </c>
      <c r="D30" s="524">
        <v>4.3800000000000002E-3</v>
      </c>
      <c r="E30" s="522">
        <f>E29</f>
        <v>41388663</v>
      </c>
      <c r="F30" s="522">
        <f>F29</f>
        <v>0</v>
      </c>
      <c r="G30" s="523">
        <v>1.0295000000000001</v>
      </c>
      <c r="H30" s="519">
        <f>E30*G30</f>
        <v>42609628.558500007</v>
      </c>
    </row>
    <row r="31" spans="1:8" x14ac:dyDescent="0.25">
      <c r="A31" s="511" t="s">
        <v>701</v>
      </c>
      <c r="B31" s="511" t="s">
        <v>204</v>
      </c>
      <c r="C31" s="520" t="s">
        <v>211</v>
      </c>
      <c r="D31" s="521">
        <v>3.0501</v>
      </c>
      <c r="E31" s="522">
        <f>'4. Billing Det. for Def-Var'!C25</f>
        <v>113577733</v>
      </c>
      <c r="F31" s="522">
        <f>'4. Billing Det. for Def-Var'!D25</f>
        <v>330084</v>
      </c>
      <c r="G31" s="518"/>
    </row>
    <row r="32" spans="1:8" x14ac:dyDescent="0.25">
      <c r="A32" s="511" t="s">
        <v>701</v>
      </c>
      <c r="B32" s="511" t="s">
        <v>207</v>
      </c>
      <c r="C32" s="520" t="s">
        <v>211</v>
      </c>
      <c r="D32" s="521">
        <v>2.6711</v>
      </c>
      <c r="E32" s="522">
        <f>E31</f>
        <v>113577733</v>
      </c>
      <c r="F32" s="522">
        <f>F31</f>
        <v>330084</v>
      </c>
      <c r="G32" s="518"/>
    </row>
    <row r="33" spans="3:4" x14ac:dyDescent="0.25">
      <c r="C33" s="520"/>
      <c r="D33" s="520"/>
    </row>
    <row r="34" spans="3:4" x14ac:dyDescent="0.25">
      <c r="C34" s="520"/>
      <c r="D34" s="520"/>
    </row>
    <row r="35" spans="3:4" x14ac:dyDescent="0.25">
      <c r="C35" s="520"/>
      <c r="D35" s="520"/>
    </row>
    <row r="36" spans="3:4" x14ac:dyDescent="0.25">
      <c r="C36" s="520"/>
      <c r="D36" s="520"/>
    </row>
    <row r="37" spans="3:4" x14ac:dyDescent="0.25">
      <c r="C37" s="520"/>
      <c r="D37" s="520"/>
    </row>
    <row r="38" spans="3:4" x14ac:dyDescent="0.25">
      <c r="C38" s="520"/>
      <c r="D38" s="520"/>
    </row>
    <row r="39" spans="3:4" x14ac:dyDescent="0.25">
      <c r="C39" s="520"/>
      <c r="D39" s="520"/>
    </row>
    <row r="40" spans="3:4" x14ac:dyDescent="0.25">
      <c r="C40" s="520"/>
      <c r="D40" s="520"/>
    </row>
    <row r="41" spans="3:4" x14ac:dyDescent="0.25">
      <c r="C41" s="520"/>
      <c r="D41" s="520"/>
    </row>
    <row r="42" spans="3:4" x14ac:dyDescent="0.25">
      <c r="C42" s="520"/>
      <c r="D42" s="520"/>
    </row>
    <row r="43" spans="3:4" x14ac:dyDescent="0.25">
      <c r="C43" s="520"/>
      <c r="D43" s="520"/>
    </row>
    <row r="44" spans="3:4" x14ac:dyDescent="0.25">
      <c r="C44" s="520"/>
      <c r="D44" s="520"/>
    </row>
    <row r="45" spans="3:4" x14ac:dyDescent="0.25">
      <c r="C45" s="520"/>
      <c r="D45" s="520"/>
    </row>
    <row r="46" spans="3:4" x14ac:dyDescent="0.25">
      <c r="C46" s="520"/>
      <c r="D46" s="520"/>
    </row>
    <row r="47" spans="3:4" x14ac:dyDescent="0.25">
      <c r="C47" s="520"/>
      <c r="D47" s="520"/>
    </row>
    <row r="48" spans="3:4" x14ac:dyDescent="0.25">
      <c r="C48" s="520"/>
      <c r="D48" s="520"/>
    </row>
    <row r="49" spans="3:4" x14ac:dyDescent="0.25">
      <c r="C49" s="520"/>
      <c r="D49" s="520"/>
    </row>
    <row r="50" spans="3:4" x14ac:dyDescent="0.25">
      <c r="C50" s="520"/>
      <c r="D50" s="520"/>
    </row>
  </sheetData>
  <mergeCells count="1">
    <mergeCell ref="A13:H13"/>
  </mergeCells>
  <pageMargins left="0.70866141732283472" right="0.70866141732283472" top="1.3385826771653544" bottom="0.47244094488188981" header="0.31496062992125984" footer="0.31496062992125984"/>
  <pageSetup scale="55" orientation="landscape" r:id="rId1"/>
  <headerFooter scaleWithDoc="0">
    <oddHeader>&amp;R&amp;7Toronto Hydro-Electric System Limited 
EB-2022-0065
Tab 3
Schedule 1
ORIGINAL
Page &amp;P of &amp;N</oddHeader>
    <oddFooter>&amp;C&amp;7&amp;A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38C78-2723-4FEC-A667-5D0C1DD2D439}">
  <sheetPr>
    <pageSetUpPr fitToPage="1"/>
  </sheetPr>
  <dimension ref="B15:R76"/>
  <sheetViews>
    <sheetView showGridLines="0" zoomScale="60" zoomScaleNormal="60" workbookViewId="0">
      <selection activeCell="E22" sqref="E22"/>
    </sheetView>
  </sheetViews>
  <sheetFormatPr defaultColWidth="9.26953125" defaultRowHeight="12.5" x14ac:dyDescent="0.25"/>
  <cols>
    <col min="1" max="1" width="11.7265625" style="511" customWidth="1"/>
    <col min="2" max="2" width="69" style="511" customWidth="1"/>
    <col min="3" max="3" width="15.453125" style="511" customWidth="1"/>
    <col min="4" max="4" width="2.81640625" style="511" customWidth="1"/>
    <col min="5" max="5" width="22.7265625" style="511" customWidth="1"/>
    <col min="6" max="6" width="0.1796875" style="511" customWidth="1"/>
    <col min="7" max="7" width="20.26953125" style="511" customWidth="1"/>
    <col min="8" max="8" width="2.26953125" style="511" customWidth="1"/>
    <col min="9" max="10" width="20.26953125" style="511" customWidth="1"/>
    <col min="11" max="11" width="2.81640625" style="511" customWidth="1"/>
    <col min="12" max="12" width="24.54296875" style="511" customWidth="1"/>
    <col min="13" max="17" width="9.26953125" style="511"/>
    <col min="18" max="18" width="7.81640625" style="511" customWidth="1"/>
    <col min="19" max="16384" width="9.26953125" style="511"/>
  </cols>
  <sheetData>
    <row r="15" spans="2:12" ht="13" x14ac:dyDescent="0.25">
      <c r="B15" s="525"/>
      <c r="C15" s="526"/>
      <c r="D15" s="527"/>
      <c r="E15" s="527"/>
      <c r="F15" s="526"/>
      <c r="G15" s="527"/>
      <c r="H15" s="526"/>
      <c r="I15" s="527"/>
      <c r="J15" s="527"/>
      <c r="K15" s="527"/>
      <c r="L15" s="526"/>
    </row>
    <row r="17" spans="2:18" ht="15.5" x14ac:dyDescent="0.35">
      <c r="B17" s="528"/>
      <c r="C17" s="528"/>
      <c r="D17" s="529"/>
      <c r="E17" s="529"/>
      <c r="F17" s="530"/>
      <c r="G17" s="528"/>
      <c r="H17" s="530"/>
      <c r="I17" s="528"/>
      <c r="J17" s="528"/>
      <c r="K17" s="528"/>
    </row>
    <row r="18" spans="2:18" ht="29.25" customHeight="1" x14ac:dyDescent="0.35">
      <c r="B18" s="531" t="s">
        <v>702</v>
      </c>
      <c r="C18" s="532" t="s">
        <v>242</v>
      </c>
      <c r="D18" s="508"/>
      <c r="E18" s="533" t="s">
        <v>703</v>
      </c>
      <c r="F18"/>
      <c r="G18" s="533" t="s">
        <v>704</v>
      </c>
      <c r="H18" s="534"/>
      <c r="I18" s="533" t="s">
        <v>705</v>
      </c>
      <c r="J18" s="533" t="s">
        <v>706</v>
      </c>
      <c r="K18" s="508"/>
      <c r="L18" s="532">
        <v>2023</v>
      </c>
    </row>
    <row r="19" spans="2:18" ht="15.5" x14ac:dyDescent="0.35">
      <c r="B19" s="508"/>
      <c r="C19" s="508"/>
      <c r="D19" s="508"/>
      <c r="E19" s="535"/>
      <c r="F19" s="535"/>
      <c r="G19" s="535"/>
      <c r="H19" s="536"/>
      <c r="I19" s="535"/>
      <c r="J19" s="535"/>
      <c r="K19" s="508"/>
      <c r="L19" s="508"/>
    </row>
    <row r="20" spans="2:18" ht="15.5" x14ac:dyDescent="0.35">
      <c r="B20" s="509" t="s">
        <v>688</v>
      </c>
      <c r="C20" s="509"/>
      <c r="D20" s="537"/>
      <c r="E20" s="923" t="s">
        <v>689</v>
      </c>
      <c r="F20" s="924"/>
      <c r="G20" s="924"/>
      <c r="H20" s="538"/>
      <c r="I20" s="539" t="s">
        <v>689</v>
      </c>
      <c r="J20" s="539" t="s">
        <v>689</v>
      </c>
      <c r="K20" s="537"/>
      <c r="L20" s="540" t="s">
        <v>689</v>
      </c>
    </row>
    <row r="21" spans="2:18" ht="15" customHeight="1" x14ac:dyDescent="0.35">
      <c r="B21" s="508"/>
      <c r="C21" s="508"/>
      <c r="D21" s="508"/>
      <c r="E21" s="535"/>
      <c r="F21" s="535"/>
      <c r="G21" s="535"/>
      <c r="H21" s="536"/>
      <c r="I21" s="535"/>
      <c r="J21" s="535"/>
      <c r="K21" s="508"/>
      <c r="L21" s="508"/>
    </row>
    <row r="22" spans="2:18" ht="15.4" customHeight="1" x14ac:dyDescent="0.35">
      <c r="B22" s="541" t="s">
        <v>707</v>
      </c>
      <c r="C22" s="542" t="s">
        <v>292</v>
      </c>
      <c r="D22" s="543"/>
      <c r="E22" s="544">
        <v>4.67</v>
      </c>
      <c r="F22" s="544"/>
      <c r="G22" s="544">
        <v>4.9000000000000004</v>
      </c>
      <c r="H22" s="545"/>
      <c r="I22" s="544">
        <v>5.13</v>
      </c>
      <c r="J22" s="544">
        <v>5.46</v>
      </c>
      <c r="K22" s="537"/>
      <c r="L22" s="546">
        <f>J22</f>
        <v>5.46</v>
      </c>
      <c r="N22"/>
      <c r="O22"/>
      <c r="P22"/>
      <c r="Q22"/>
    </row>
    <row r="23" spans="2:18" ht="15.5" x14ac:dyDescent="0.35">
      <c r="B23" s="543"/>
      <c r="C23" s="543"/>
      <c r="D23" s="543"/>
      <c r="E23" s="547"/>
      <c r="F23" s="548"/>
      <c r="G23" s="720"/>
      <c r="H23" s="547"/>
      <c r="I23" s="549"/>
      <c r="J23" s="549"/>
      <c r="K23" s="537"/>
      <c r="L23" s="549"/>
      <c r="N23"/>
      <c r="O23"/>
      <c r="P23"/>
      <c r="Q23"/>
    </row>
    <row r="24" spans="2:18" ht="15.4" customHeight="1" x14ac:dyDescent="0.35">
      <c r="B24" s="541" t="s">
        <v>708</v>
      </c>
      <c r="C24" s="542" t="s">
        <v>292</v>
      </c>
      <c r="D24" s="543"/>
      <c r="E24" s="544">
        <v>0.77</v>
      </c>
      <c r="F24" s="544"/>
      <c r="G24" s="544">
        <v>0.81</v>
      </c>
      <c r="H24" s="545"/>
      <c r="I24" s="544">
        <v>0.88</v>
      </c>
      <c r="J24" s="544">
        <v>0.88</v>
      </c>
      <c r="K24" s="537"/>
      <c r="L24" s="546">
        <f>J24</f>
        <v>0.88</v>
      </c>
      <c r="N24"/>
      <c r="O24"/>
      <c r="P24"/>
      <c r="Q24"/>
      <c r="R24" s="714"/>
    </row>
    <row r="25" spans="2:18" ht="15.5" x14ac:dyDescent="0.35">
      <c r="B25" s="543"/>
      <c r="C25" s="543"/>
      <c r="D25" s="543"/>
      <c r="E25" s="547"/>
      <c r="F25" s="548"/>
      <c r="G25" s="549"/>
      <c r="H25" s="547"/>
      <c r="I25" s="549"/>
      <c r="J25" s="549"/>
      <c r="K25" s="537"/>
      <c r="L25" s="549"/>
      <c r="N25"/>
      <c r="O25"/>
      <c r="P25"/>
      <c r="Q25"/>
    </row>
    <row r="26" spans="2:18" ht="15.4" customHeight="1" x14ac:dyDescent="0.35">
      <c r="B26" s="541" t="s">
        <v>709</v>
      </c>
      <c r="C26" s="542" t="s">
        <v>292</v>
      </c>
      <c r="D26" s="543"/>
      <c r="E26" s="544">
        <v>2.5299999999999998</v>
      </c>
      <c r="F26" s="544"/>
      <c r="G26" s="544">
        <v>2.65</v>
      </c>
      <c r="H26" s="545"/>
      <c r="I26" s="544">
        <v>2.81</v>
      </c>
      <c r="J26" s="544">
        <v>2.81</v>
      </c>
      <c r="K26" s="537"/>
      <c r="L26" s="546">
        <f>J26</f>
        <v>2.81</v>
      </c>
      <c r="N26"/>
      <c r="O26"/>
      <c r="P26"/>
      <c r="Q26"/>
      <c r="R26" s="714"/>
    </row>
    <row r="27" spans="2:18" ht="15.5" x14ac:dyDescent="0.35">
      <c r="B27" s="508"/>
      <c r="C27" s="508"/>
      <c r="D27" s="508"/>
      <c r="E27" s="508"/>
      <c r="F27" s="508"/>
      <c r="G27" s="508"/>
      <c r="H27" s="508"/>
      <c r="I27" s="508"/>
      <c r="J27" s="508"/>
      <c r="K27" s="508"/>
      <c r="L27" s="508"/>
      <c r="N27"/>
      <c r="O27"/>
      <c r="P27"/>
      <c r="Q27"/>
    </row>
    <row r="28" spans="2:18" ht="15.5" x14ac:dyDescent="0.35">
      <c r="B28" s="508"/>
      <c r="C28" s="508"/>
      <c r="D28" s="508"/>
      <c r="E28" s="508"/>
      <c r="F28" s="508"/>
      <c r="G28" s="508"/>
      <c r="H28" s="508"/>
      <c r="I28" s="508"/>
      <c r="J28" s="508"/>
      <c r="K28" s="508"/>
      <c r="L28" s="508"/>
      <c r="N28"/>
      <c r="O28"/>
      <c r="P28"/>
      <c r="Q28"/>
      <c r="R28" s="714"/>
    </row>
    <row r="29" spans="2:18" ht="28.5" customHeight="1" x14ac:dyDescent="0.35">
      <c r="B29" s="531" t="s">
        <v>710</v>
      </c>
      <c r="C29" s="532" t="s">
        <v>242</v>
      </c>
      <c r="D29" s="508"/>
      <c r="E29" s="925">
        <v>2021</v>
      </c>
      <c r="F29" s="925"/>
      <c r="G29" s="925"/>
      <c r="H29" s="534"/>
      <c r="I29" s="926">
        <v>2022</v>
      </c>
      <c r="J29" s="926"/>
      <c r="K29" s="508"/>
      <c r="L29" s="532">
        <v>2023</v>
      </c>
      <c r="N29"/>
      <c r="O29"/>
      <c r="P29"/>
      <c r="Q29"/>
      <c r="R29" s="714"/>
    </row>
    <row r="30" spans="2:18" ht="15.75" customHeight="1" x14ac:dyDescent="0.35">
      <c r="B30" s="550"/>
      <c r="C30" s="551"/>
      <c r="D30" s="508"/>
      <c r="E30" s="552"/>
      <c r="F30" s="552"/>
      <c r="G30" s="553"/>
      <c r="H30" s="554"/>
      <c r="I30" s="555"/>
      <c r="J30" s="508"/>
      <c r="K30" s="555"/>
      <c r="L30" s="508"/>
    </row>
    <row r="31" spans="2:18" ht="3" customHeight="1" x14ac:dyDescent="0.35">
      <c r="B31" s="555"/>
      <c r="C31" s="551"/>
      <c r="D31" s="508"/>
      <c r="E31" s="508"/>
      <c r="F31" s="555"/>
      <c r="G31" s="555"/>
      <c r="H31" s="556"/>
      <c r="I31" s="555"/>
      <c r="J31" s="508"/>
      <c r="K31" s="555"/>
      <c r="L31" s="508"/>
    </row>
    <row r="32" spans="2:18" ht="3" customHeight="1" x14ac:dyDescent="0.35">
      <c r="B32" s="508"/>
      <c r="C32" s="508"/>
      <c r="D32" s="508"/>
      <c r="E32" s="508"/>
      <c r="F32" s="555"/>
      <c r="G32" s="508"/>
      <c r="H32" s="508"/>
      <c r="I32" s="508"/>
      <c r="J32" s="508"/>
      <c r="K32" s="508"/>
      <c r="L32" s="508"/>
    </row>
    <row r="33" spans="2:12" ht="15.5" x14ac:dyDescent="0.35">
      <c r="B33" s="509" t="s">
        <v>688</v>
      </c>
      <c r="C33" s="509"/>
      <c r="D33" s="537"/>
      <c r="E33" s="927" t="s">
        <v>689</v>
      </c>
      <c r="F33" s="927"/>
      <c r="G33" s="927"/>
      <c r="H33" s="540"/>
      <c r="I33" s="923" t="s">
        <v>689</v>
      </c>
      <c r="J33" s="923"/>
      <c r="K33" s="508"/>
      <c r="L33" s="540" t="s">
        <v>689</v>
      </c>
    </row>
    <row r="34" spans="2:12" ht="15.5" x14ac:dyDescent="0.35">
      <c r="B34" s="508"/>
      <c r="C34" s="508"/>
      <c r="D34" s="508"/>
      <c r="E34" s="508"/>
      <c r="F34" s="508"/>
      <c r="G34" s="508"/>
      <c r="H34" s="508"/>
      <c r="I34" s="508"/>
      <c r="J34" s="508"/>
      <c r="K34" s="508"/>
      <c r="L34" s="508"/>
    </row>
    <row r="35" spans="2:12" ht="15.4" customHeight="1" x14ac:dyDescent="0.35">
      <c r="B35" s="541" t="s">
        <v>707</v>
      </c>
      <c r="C35" s="542" t="s">
        <v>292</v>
      </c>
      <c r="D35" s="543"/>
      <c r="E35" s="921">
        <v>3.3980000000000001</v>
      </c>
      <c r="F35" s="921"/>
      <c r="G35" s="921"/>
      <c r="H35" s="557"/>
      <c r="I35" s="922">
        <v>4.3472999999999997</v>
      </c>
      <c r="J35" s="922"/>
      <c r="K35" s="555"/>
      <c r="L35" s="558">
        <f>I35</f>
        <v>4.3472999999999997</v>
      </c>
    </row>
    <row r="36" spans="2:12" ht="15.5" x14ac:dyDescent="0.35">
      <c r="B36" s="555"/>
      <c r="C36" s="555"/>
      <c r="D36" s="555"/>
      <c r="E36" s="929"/>
      <c r="F36" s="929"/>
      <c r="G36" s="929"/>
      <c r="H36" s="559"/>
      <c r="I36" s="555"/>
      <c r="J36" s="559"/>
      <c r="K36" s="555"/>
      <c r="L36" s="559"/>
    </row>
    <row r="37" spans="2:12" ht="15.4" customHeight="1" x14ac:dyDescent="0.35">
      <c r="B37" s="541" t="s">
        <v>708</v>
      </c>
      <c r="C37" s="542" t="s">
        <v>292</v>
      </c>
      <c r="D37" s="543"/>
      <c r="E37" s="930">
        <v>0.81279999999999997</v>
      </c>
      <c r="F37" s="930">
        <v>0.80449999999999999</v>
      </c>
      <c r="G37" s="930"/>
      <c r="H37" s="557"/>
      <c r="I37" s="922">
        <v>0.67879999999999996</v>
      </c>
      <c r="J37" s="922"/>
      <c r="K37" s="555"/>
      <c r="L37" s="558">
        <f>I37</f>
        <v>0.67879999999999996</v>
      </c>
    </row>
    <row r="38" spans="2:12" ht="15.5" x14ac:dyDescent="0.35">
      <c r="B38" s="555"/>
      <c r="C38" s="555"/>
      <c r="D38" s="555"/>
      <c r="E38" s="929"/>
      <c r="F38" s="929"/>
      <c r="G38" s="929"/>
      <c r="H38" s="559"/>
      <c r="I38" s="555"/>
      <c r="J38" s="559"/>
      <c r="K38" s="555"/>
      <c r="L38" s="559"/>
    </row>
    <row r="39" spans="2:12" ht="15.4" customHeight="1" x14ac:dyDescent="0.35">
      <c r="B39" s="541" t="s">
        <v>709</v>
      </c>
      <c r="C39" s="542" t="s">
        <v>292</v>
      </c>
      <c r="D39" s="543"/>
      <c r="E39" s="930">
        <v>2.0457999999999998</v>
      </c>
      <c r="F39" s="930">
        <v>2.0194000000000001</v>
      </c>
      <c r="G39" s="930"/>
      <c r="H39" s="557"/>
      <c r="I39" s="922">
        <v>2.367</v>
      </c>
      <c r="J39" s="922"/>
      <c r="K39" s="555"/>
      <c r="L39" s="558">
        <f>I39</f>
        <v>2.367</v>
      </c>
    </row>
    <row r="40" spans="2:12" ht="15.5" x14ac:dyDescent="0.35">
      <c r="B40" s="555"/>
      <c r="C40" s="555"/>
      <c r="D40" s="555"/>
      <c r="E40" s="929"/>
      <c r="F40" s="929"/>
      <c r="G40" s="929"/>
      <c r="H40" s="549"/>
      <c r="I40" s="555"/>
      <c r="J40" s="559"/>
      <c r="K40" s="555"/>
      <c r="L40" s="559"/>
    </row>
    <row r="41" spans="2:12" ht="15.4" customHeight="1" x14ac:dyDescent="0.35">
      <c r="B41" s="541" t="s">
        <v>711</v>
      </c>
      <c r="C41" s="542" t="s">
        <v>292</v>
      </c>
      <c r="D41" s="543"/>
      <c r="E41" s="930">
        <v>2.8586</v>
      </c>
      <c r="F41" s="930">
        <f>SUM(F37,F39)</f>
        <v>2.8239000000000001</v>
      </c>
      <c r="G41" s="930"/>
      <c r="H41" s="557">
        <v>3.0055000000000001</v>
      </c>
      <c r="I41" s="922">
        <v>3.0055000000000001</v>
      </c>
      <c r="J41" s="922"/>
      <c r="K41" s="555"/>
      <c r="L41" s="558">
        <f>L37+L39</f>
        <v>3.0457999999999998</v>
      </c>
    </row>
    <row r="42" spans="2:12" ht="15.5" x14ac:dyDescent="0.35">
      <c r="B42" s="560"/>
      <c r="C42" s="560"/>
      <c r="D42" s="127"/>
      <c r="E42" s="127"/>
      <c r="F42" s="549"/>
      <c r="G42" s="127"/>
      <c r="H42" s="549"/>
      <c r="I42" s="127"/>
      <c r="J42" s="127"/>
      <c r="K42" s="127"/>
      <c r="L42" s="559"/>
    </row>
    <row r="43" spans="2:12" ht="14.5" x14ac:dyDescent="0.35">
      <c r="B43" s="127"/>
      <c r="C43" s="127"/>
      <c r="D43" s="127"/>
      <c r="E43" s="127"/>
      <c r="F43" s="127"/>
      <c r="G43" s="127"/>
      <c r="H43" s="127"/>
      <c r="I43" s="127"/>
      <c r="J43" s="127"/>
      <c r="K43" s="127"/>
      <c r="L43" s="127"/>
    </row>
    <row r="44" spans="2:12" ht="26.25" customHeight="1" x14ac:dyDescent="0.35">
      <c r="B44" s="561" t="s">
        <v>712</v>
      </c>
      <c r="C44" s="562" t="s">
        <v>242</v>
      </c>
      <c r="D44" s="127"/>
      <c r="E44" s="931">
        <v>2021</v>
      </c>
      <c r="F44" s="931"/>
      <c r="G44" s="931"/>
      <c r="H44" s="534"/>
      <c r="I44" s="932">
        <v>2022</v>
      </c>
      <c r="J44" s="932"/>
      <c r="K44" s="508"/>
      <c r="L44" s="563">
        <v>2023</v>
      </c>
    </row>
    <row r="45" spans="2:12" ht="15.5" x14ac:dyDescent="0.35">
      <c r="B45" s="550"/>
      <c r="C45" s="564"/>
      <c r="D45" s="127"/>
      <c r="E45" s="127"/>
      <c r="F45" s="560"/>
      <c r="G45" s="560"/>
      <c r="H45" s="560"/>
      <c r="I45" s="560"/>
      <c r="J45" s="560"/>
      <c r="K45" s="560"/>
      <c r="L45" s="127"/>
    </row>
    <row r="46" spans="2:12" ht="3" customHeight="1" x14ac:dyDescent="0.35">
      <c r="B46" s="560"/>
      <c r="C46" s="564"/>
      <c r="D46" s="127"/>
      <c r="E46" s="127"/>
      <c r="F46" s="556"/>
      <c r="G46" s="560"/>
      <c r="H46" s="556"/>
      <c r="I46" s="560"/>
      <c r="J46" s="560"/>
      <c r="K46" s="560"/>
      <c r="L46" s="127"/>
    </row>
    <row r="47" spans="2:12" ht="3" customHeight="1" x14ac:dyDescent="0.35">
      <c r="B47" s="127"/>
      <c r="C47" s="127"/>
      <c r="D47" s="127"/>
      <c r="E47" s="127"/>
      <c r="F47" s="127"/>
      <c r="G47" s="127"/>
      <c r="H47" s="127"/>
      <c r="I47" s="127"/>
      <c r="J47" s="127"/>
      <c r="K47" s="127"/>
      <c r="L47" s="127"/>
    </row>
    <row r="48" spans="2:12" ht="15.5" x14ac:dyDescent="0.35">
      <c r="B48" s="509" t="s">
        <v>688</v>
      </c>
      <c r="C48" s="509"/>
      <c r="D48" s="565"/>
      <c r="E48" s="927" t="s">
        <v>689</v>
      </c>
      <c r="F48" s="927"/>
      <c r="G48" s="927"/>
      <c r="H48" s="927" t="s">
        <v>689</v>
      </c>
      <c r="I48" s="928"/>
      <c r="J48" s="928"/>
      <c r="K48" s="508"/>
      <c r="L48" s="540" t="s">
        <v>689</v>
      </c>
    </row>
    <row r="49" spans="2:12" ht="15.5" x14ac:dyDescent="0.35">
      <c r="B49" s="135"/>
      <c r="C49" s="135"/>
      <c r="D49" s="135"/>
      <c r="E49" s="135"/>
      <c r="F49" s="135"/>
      <c r="G49" s="508"/>
      <c r="H49" s="508"/>
      <c r="I49" s="508"/>
      <c r="J49" s="508"/>
      <c r="K49" s="508"/>
      <c r="L49" s="508"/>
    </row>
    <row r="50" spans="2:12" ht="16.5" x14ac:dyDescent="0.35">
      <c r="B50" s="566" t="s">
        <v>707</v>
      </c>
      <c r="C50" s="567" t="s">
        <v>292</v>
      </c>
      <c r="D50" s="568"/>
      <c r="E50" s="933"/>
      <c r="F50" s="933"/>
      <c r="G50" s="933"/>
      <c r="H50" s="545"/>
      <c r="I50" s="934"/>
      <c r="J50" s="934"/>
      <c r="K50" s="555"/>
      <c r="L50" s="546"/>
    </row>
    <row r="51" spans="2:12" ht="15.5" x14ac:dyDescent="0.35">
      <c r="B51" s="569"/>
      <c r="C51" s="569"/>
      <c r="D51" s="569"/>
      <c r="E51" s="569"/>
      <c r="F51" s="569"/>
      <c r="G51" s="555"/>
      <c r="H51" s="549"/>
      <c r="I51" s="555"/>
      <c r="J51" s="555"/>
      <c r="K51" s="555"/>
      <c r="L51" s="549"/>
    </row>
    <row r="52" spans="2:12" ht="16.5" x14ac:dyDescent="0.35">
      <c r="B52" s="566" t="s">
        <v>708</v>
      </c>
      <c r="C52" s="567" t="s">
        <v>292</v>
      </c>
      <c r="D52" s="568"/>
      <c r="E52" s="933"/>
      <c r="F52" s="933"/>
      <c r="G52" s="933"/>
      <c r="H52" s="545"/>
      <c r="I52" s="934"/>
      <c r="J52" s="934"/>
      <c r="K52" s="555"/>
      <c r="L52" s="546"/>
    </row>
    <row r="53" spans="2:12" ht="15.5" x14ac:dyDescent="0.35">
      <c r="B53" s="569"/>
      <c r="C53" s="569"/>
      <c r="D53" s="569"/>
      <c r="E53" s="569"/>
      <c r="F53" s="569"/>
      <c r="G53" s="555"/>
      <c r="H53" s="549"/>
      <c r="I53" s="555"/>
      <c r="J53" s="555"/>
      <c r="K53" s="555"/>
      <c r="L53" s="549"/>
    </row>
    <row r="54" spans="2:12" ht="16.5" x14ac:dyDescent="0.35">
      <c r="B54" s="566" t="s">
        <v>709</v>
      </c>
      <c r="C54" s="567" t="s">
        <v>292</v>
      </c>
      <c r="D54" s="568"/>
      <c r="E54" s="933"/>
      <c r="F54" s="933"/>
      <c r="G54" s="933"/>
      <c r="H54" s="545"/>
      <c r="I54" s="934"/>
      <c r="J54" s="934"/>
      <c r="K54" s="555"/>
      <c r="L54" s="546"/>
    </row>
    <row r="55" spans="2:12" ht="15.5" x14ac:dyDescent="0.35">
      <c r="B55" s="569"/>
      <c r="C55" s="569"/>
      <c r="D55" s="569"/>
      <c r="E55" s="569"/>
      <c r="F55" s="569"/>
      <c r="G55" s="555"/>
      <c r="H55" s="549"/>
      <c r="I55" s="555"/>
      <c r="J55" s="555"/>
      <c r="K55" s="555"/>
      <c r="L55" s="549"/>
    </row>
    <row r="56" spans="2:12" ht="16.5" x14ac:dyDescent="0.35">
      <c r="B56" s="566" t="s">
        <v>711</v>
      </c>
      <c r="C56" s="567" t="s">
        <v>292</v>
      </c>
      <c r="D56" s="568"/>
      <c r="E56" s="935">
        <f>E54+E52</f>
        <v>0</v>
      </c>
      <c r="F56" s="935"/>
      <c r="G56" s="935"/>
      <c r="H56" s="549">
        <f>H54+H52</f>
        <v>0</v>
      </c>
      <c r="I56" s="935">
        <f>J54+J52</f>
        <v>0</v>
      </c>
      <c r="J56" s="935"/>
      <c r="K56" s="555"/>
      <c r="L56" s="549">
        <f>L54+L52</f>
        <v>0</v>
      </c>
    </row>
    <row r="57" spans="2:12" ht="15.5" x14ac:dyDescent="0.35">
      <c r="B57" s="560"/>
      <c r="C57" s="560"/>
      <c r="D57" s="127"/>
      <c r="E57" s="127"/>
      <c r="F57" s="549"/>
      <c r="G57" s="127"/>
      <c r="H57" s="549"/>
      <c r="I57" s="127"/>
      <c r="J57" s="127"/>
      <c r="K57" s="127"/>
      <c r="L57" s="127"/>
    </row>
    <row r="58" spans="2:12" ht="14.5" x14ac:dyDescent="0.35">
      <c r="B58" s="127"/>
      <c r="C58" s="127"/>
      <c r="D58" s="127"/>
      <c r="E58" s="127"/>
      <c r="F58" s="127"/>
      <c r="G58" s="127"/>
      <c r="H58" s="127"/>
      <c r="I58" s="127"/>
      <c r="J58" s="127"/>
      <c r="K58" s="127"/>
      <c r="L58" s="127"/>
    </row>
    <row r="59" spans="2:12" ht="27" customHeight="1" x14ac:dyDescent="0.35">
      <c r="B59" s="561" t="s">
        <v>713</v>
      </c>
      <c r="C59" s="562" t="s">
        <v>242</v>
      </c>
      <c r="D59" s="127"/>
      <c r="E59" s="931">
        <v>2021</v>
      </c>
      <c r="F59" s="931"/>
      <c r="G59" s="931"/>
      <c r="H59" s="534"/>
      <c r="I59" s="932">
        <v>2022</v>
      </c>
      <c r="J59" s="932"/>
      <c r="K59" s="508"/>
      <c r="L59" s="563">
        <v>2023</v>
      </c>
    </row>
    <row r="60" spans="2:12" ht="15.5" x14ac:dyDescent="0.35">
      <c r="B60" s="550"/>
      <c r="C60" s="564"/>
      <c r="D60" s="127"/>
      <c r="E60" s="127"/>
      <c r="F60" s="560"/>
      <c r="G60" s="560"/>
      <c r="H60" s="560"/>
      <c r="I60" s="560"/>
      <c r="J60" s="560"/>
      <c r="K60" s="560"/>
      <c r="L60" s="127"/>
    </row>
    <row r="61" spans="2:12" ht="3" customHeight="1" x14ac:dyDescent="0.35">
      <c r="B61" s="560"/>
      <c r="C61" s="564"/>
      <c r="D61" s="127"/>
      <c r="E61" s="127"/>
      <c r="F61" s="556"/>
      <c r="G61" s="560"/>
      <c r="H61" s="556"/>
      <c r="I61" s="560"/>
      <c r="J61" s="560"/>
      <c r="K61" s="560"/>
      <c r="L61" s="127"/>
    </row>
    <row r="62" spans="2:12" ht="3" customHeight="1" x14ac:dyDescent="0.35">
      <c r="B62" s="127"/>
      <c r="C62" s="127"/>
      <c r="D62" s="127"/>
      <c r="E62" s="127"/>
      <c r="F62" s="127"/>
      <c r="G62" s="127"/>
      <c r="H62" s="127"/>
      <c r="I62" s="127"/>
      <c r="J62" s="127"/>
      <c r="K62" s="127"/>
      <c r="L62" s="127"/>
    </row>
    <row r="63" spans="2:12" ht="15.5" x14ac:dyDescent="0.35">
      <c r="B63" s="509" t="s">
        <v>688</v>
      </c>
      <c r="C63" s="509"/>
      <c r="D63" s="537"/>
      <c r="E63" s="927" t="s">
        <v>689</v>
      </c>
      <c r="F63" s="927"/>
      <c r="G63" s="927"/>
      <c r="H63" s="927" t="s">
        <v>689</v>
      </c>
      <c r="I63" s="928"/>
      <c r="J63" s="928"/>
      <c r="K63" s="508"/>
      <c r="L63" s="540" t="s">
        <v>689</v>
      </c>
    </row>
    <row r="64" spans="2:12" ht="15.5" x14ac:dyDescent="0.35">
      <c r="B64" s="508"/>
      <c r="C64" s="508"/>
      <c r="D64" s="508"/>
      <c r="E64" s="508"/>
      <c r="F64" s="508"/>
      <c r="G64" s="508"/>
      <c r="H64" s="508"/>
      <c r="I64" s="508"/>
      <c r="J64" s="508"/>
      <c r="K64" s="508"/>
      <c r="L64" s="508"/>
    </row>
    <row r="65" spans="2:12" ht="15.5" x14ac:dyDescent="0.35">
      <c r="B65" s="541" t="s">
        <v>707</v>
      </c>
      <c r="C65" s="542" t="s">
        <v>292</v>
      </c>
      <c r="D65" s="543"/>
      <c r="E65" s="933"/>
      <c r="F65" s="933"/>
      <c r="G65" s="933"/>
      <c r="H65" s="545"/>
      <c r="I65" s="934"/>
      <c r="J65" s="934"/>
      <c r="K65" s="555"/>
      <c r="L65" s="546"/>
    </row>
    <row r="66" spans="2:12" ht="15.5" x14ac:dyDescent="0.35">
      <c r="B66" s="555"/>
      <c r="C66" s="555"/>
      <c r="D66" s="555"/>
      <c r="E66" s="555"/>
      <c r="F66" s="555"/>
      <c r="G66" s="555"/>
      <c r="H66" s="549"/>
      <c r="I66" s="555"/>
      <c r="J66" s="555"/>
      <c r="K66" s="555"/>
      <c r="L66" s="549"/>
    </row>
    <row r="67" spans="2:12" ht="15.5" x14ac:dyDescent="0.35">
      <c r="B67" s="541" t="s">
        <v>708</v>
      </c>
      <c r="C67" s="542" t="s">
        <v>292</v>
      </c>
      <c r="D67" s="543"/>
      <c r="E67" s="933"/>
      <c r="F67" s="933"/>
      <c r="G67" s="933"/>
      <c r="H67" s="545"/>
      <c r="I67" s="934"/>
      <c r="J67" s="934"/>
      <c r="K67" s="555"/>
      <c r="L67" s="546"/>
    </row>
    <row r="68" spans="2:12" ht="15.5" x14ac:dyDescent="0.35">
      <c r="B68" s="555"/>
      <c r="C68" s="555"/>
      <c r="D68" s="555"/>
      <c r="E68" s="555"/>
      <c r="F68" s="555"/>
      <c r="G68" s="555"/>
      <c r="H68" s="549"/>
      <c r="I68" s="555"/>
      <c r="J68" s="555"/>
      <c r="K68" s="555"/>
      <c r="L68" s="549"/>
    </row>
    <row r="69" spans="2:12" ht="15.5" x14ac:dyDescent="0.35">
      <c r="B69" s="541" t="s">
        <v>709</v>
      </c>
      <c r="C69" s="542" t="s">
        <v>292</v>
      </c>
      <c r="D69" s="543"/>
      <c r="E69" s="933"/>
      <c r="F69" s="933"/>
      <c r="G69" s="933"/>
      <c r="H69" s="545"/>
      <c r="I69" s="934"/>
      <c r="J69" s="934"/>
      <c r="K69" s="555"/>
      <c r="L69" s="546"/>
    </row>
    <row r="70" spans="2:12" ht="15.5" x14ac:dyDescent="0.35">
      <c r="B70" s="555"/>
      <c r="C70" s="555"/>
      <c r="D70" s="555"/>
      <c r="E70" s="555"/>
      <c r="F70" s="555"/>
      <c r="G70" s="555"/>
      <c r="H70" s="549"/>
      <c r="I70" s="555"/>
      <c r="J70" s="555"/>
      <c r="K70" s="555"/>
      <c r="L70" s="549"/>
    </row>
    <row r="71" spans="2:12" ht="15.5" x14ac:dyDescent="0.35">
      <c r="B71" s="541" t="s">
        <v>711</v>
      </c>
      <c r="C71" s="542" t="s">
        <v>292</v>
      </c>
      <c r="D71" s="543"/>
      <c r="E71" s="935">
        <f>E69+E67</f>
        <v>0</v>
      </c>
      <c r="F71" s="935"/>
      <c r="G71" s="935"/>
      <c r="H71" s="549">
        <f>H69+H67</f>
        <v>0</v>
      </c>
      <c r="I71" s="935">
        <f>J69+J67</f>
        <v>0</v>
      </c>
      <c r="J71" s="935"/>
      <c r="K71" s="555"/>
      <c r="L71" s="549">
        <f>L69+L67</f>
        <v>0</v>
      </c>
    </row>
    <row r="72" spans="2:12" ht="15.5" x14ac:dyDescent="0.35">
      <c r="B72" s="560"/>
      <c r="C72" s="560"/>
      <c r="D72" s="127"/>
      <c r="E72" s="127"/>
      <c r="F72" s="549"/>
      <c r="G72" s="127"/>
      <c r="H72" s="549"/>
      <c r="I72" s="127"/>
      <c r="J72" s="127"/>
      <c r="K72" s="127"/>
      <c r="L72" s="127"/>
    </row>
    <row r="73" spans="2:12" s="527" customFormat="1" ht="15.5" x14ac:dyDescent="0.35">
      <c r="B73" s="570"/>
      <c r="C73" s="570"/>
      <c r="D73" s="570"/>
      <c r="E73" s="936" t="s">
        <v>714</v>
      </c>
      <c r="F73" s="936"/>
      <c r="G73" s="936"/>
      <c r="H73" s="571"/>
      <c r="I73" s="936" t="s">
        <v>715</v>
      </c>
      <c r="J73" s="936"/>
      <c r="K73" s="571"/>
      <c r="L73" s="571" t="s">
        <v>716</v>
      </c>
    </row>
    <row r="74" spans="2:12" s="527" customFormat="1" ht="31" x14ac:dyDescent="0.35">
      <c r="B74" s="572" t="s">
        <v>717</v>
      </c>
      <c r="C74" s="573" t="s">
        <v>201</v>
      </c>
      <c r="D74" s="570"/>
      <c r="E74" s="937">
        <f>-((982431.17*6)+(1045095.42*6))</f>
        <v>-12165159.540000001</v>
      </c>
      <c r="F74" s="937"/>
      <c r="G74" s="937"/>
      <c r="H74" s="545"/>
      <c r="I74" s="938">
        <f>E74</f>
        <v>-12165159.540000001</v>
      </c>
      <c r="J74" s="938"/>
      <c r="K74" s="574"/>
      <c r="L74" s="575">
        <f>I74</f>
        <v>-12165159.540000001</v>
      </c>
    </row>
    <row r="75" spans="2:12" s="527" customFormat="1" x14ac:dyDescent="0.25"/>
    <row r="76" spans="2:12" s="527" customFormat="1" x14ac:dyDescent="0.25"/>
  </sheetData>
  <mergeCells count="44">
    <mergeCell ref="E71:G71"/>
    <mergeCell ref="I71:J71"/>
    <mergeCell ref="E73:G73"/>
    <mergeCell ref="I73:J73"/>
    <mergeCell ref="E74:G74"/>
    <mergeCell ref="I74:J74"/>
    <mergeCell ref="E65:G65"/>
    <mergeCell ref="I65:J65"/>
    <mergeCell ref="E67:G67"/>
    <mergeCell ref="I67:J67"/>
    <mergeCell ref="E69:G69"/>
    <mergeCell ref="I69:J69"/>
    <mergeCell ref="E56:G56"/>
    <mergeCell ref="I56:J56"/>
    <mergeCell ref="E59:G59"/>
    <mergeCell ref="I59:J59"/>
    <mergeCell ref="E63:G63"/>
    <mergeCell ref="H63:J63"/>
    <mergeCell ref="E50:G50"/>
    <mergeCell ref="I50:J50"/>
    <mergeCell ref="E52:G52"/>
    <mergeCell ref="I52:J52"/>
    <mergeCell ref="E54:G54"/>
    <mergeCell ref="I54:J54"/>
    <mergeCell ref="E48:G48"/>
    <mergeCell ref="H48:J48"/>
    <mergeCell ref="E36:G36"/>
    <mergeCell ref="E37:G37"/>
    <mergeCell ref="I37:J37"/>
    <mergeCell ref="E38:G38"/>
    <mergeCell ref="E39:G39"/>
    <mergeCell ref="I39:J39"/>
    <mergeCell ref="E40:G40"/>
    <mergeCell ref="E41:G41"/>
    <mergeCell ref="I41:J41"/>
    <mergeCell ref="E44:G44"/>
    <mergeCell ref="I44:J44"/>
    <mergeCell ref="E35:G35"/>
    <mergeCell ref="I35:J35"/>
    <mergeCell ref="E20:G20"/>
    <mergeCell ref="E29:G29"/>
    <mergeCell ref="I29:J29"/>
    <mergeCell ref="E33:G33"/>
    <mergeCell ref="I33:J33"/>
  </mergeCells>
  <pageMargins left="0.70866141732283472" right="0.70866141732283472" top="1.3385826771653544" bottom="0.47244094488188981" header="0.31496062992125984" footer="0.31496062992125984"/>
  <pageSetup scale="44" fitToHeight="0" orientation="portrait" r:id="rId1"/>
  <headerFooter scaleWithDoc="0">
    <oddHeader>&amp;R&amp;7Toronto Hydro-Electric System Limited 
EB-2022-0065
Tab 3
Schedule 1
ORIGINAL
Page &amp;P of &amp;N</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18621-8629-4DAD-8FBE-709CAD74CBF3}">
  <sheetPr>
    <pageSetUpPr fitToPage="1"/>
  </sheetPr>
  <dimension ref="A13:Q115"/>
  <sheetViews>
    <sheetView showGridLines="0" topLeftCell="B1" zoomScale="80" zoomScaleNormal="80" workbookViewId="0">
      <selection activeCell="L14" sqref="L14"/>
    </sheetView>
  </sheetViews>
  <sheetFormatPr defaultColWidth="9.26953125" defaultRowHeight="12.5" x14ac:dyDescent="0.25"/>
  <cols>
    <col min="1" max="1" width="11.7265625" style="511" hidden="1" customWidth="1"/>
    <col min="2" max="2" width="30.26953125" style="511" customWidth="1"/>
    <col min="3" max="3" width="3.7265625" style="511" customWidth="1"/>
    <col min="4" max="4" width="13.26953125" style="511" customWidth="1"/>
    <col min="5" max="5" width="15.26953125" style="511" customWidth="1"/>
    <col min="6" max="6" width="13.26953125" style="511" customWidth="1"/>
    <col min="7" max="7" width="2.7265625" style="511" customWidth="1"/>
    <col min="8" max="8" width="13.26953125" style="511" customWidth="1"/>
    <col min="9" max="9" width="9.453125" style="511" bestFit="1" customWidth="1"/>
    <col min="10" max="10" width="13.26953125" style="511" customWidth="1"/>
    <col min="11" max="11" width="3.26953125" style="511" customWidth="1"/>
    <col min="12" max="12" width="13.26953125" style="511" customWidth="1"/>
    <col min="13" max="13" width="9.453125" style="511" bestFit="1" customWidth="1"/>
    <col min="14" max="14" width="13.26953125" style="511" customWidth="1"/>
    <col min="15" max="15" width="3.7265625" style="511" customWidth="1"/>
    <col min="16" max="16" width="17.54296875" style="511" customWidth="1"/>
    <col min="17" max="16384" width="9.26953125" style="511"/>
  </cols>
  <sheetData>
    <row r="13" spans="2:17" ht="68.25" customHeight="1" x14ac:dyDescent="0.35">
      <c r="B13" s="939" t="s">
        <v>718</v>
      </c>
      <c r="C13" s="940"/>
      <c r="D13" s="940"/>
      <c r="E13" s="940"/>
      <c r="F13" s="940"/>
      <c r="G13" s="940"/>
      <c r="H13" s="940"/>
      <c r="I13" s="940"/>
      <c r="J13" s="940"/>
      <c r="K13" s="940"/>
      <c r="L13" s="940"/>
      <c r="M13" s="940"/>
      <c r="N13" s="940"/>
      <c r="O13" s="940"/>
      <c r="P13" s="940"/>
    </row>
    <row r="16" spans="2:17" ht="15.5" x14ac:dyDescent="0.35">
      <c r="B16" s="576" t="s">
        <v>719</v>
      </c>
      <c r="C16" s="577"/>
      <c r="D16" s="941" t="s">
        <v>720</v>
      </c>
      <c r="E16" s="941"/>
      <c r="F16" s="941"/>
      <c r="G16" s="577"/>
      <c r="H16" s="941" t="s">
        <v>721</v>
      </c>
      <c r="I16" s="941"/>
      <c r="J16" s="941"/>
      <c r="K16" s="577"/>
      <c r="L16" s="941" t="s">
        <v>722</v>
      </c>
      <c r="M16" s="941"/>
      <c r="N16" s="941"/>
      <c r="O16" s="577"/>
      <c r="P16" s="576" t="s">
        <v>723</v>
      </c>
      <c r="Q16" s="578"/>
    </row>
    <row r="17" spans="2:17" ht="13" x14ac:dyDescent="0.3">
      <c r="B17" s="579" t="s">
        <v>724</v>
      </c>
      <c r="C17" s="580"/>
      <c r="D17" s="581" t="s">
        <v>725</v>
      </c>
      <c r="E17" s="581" t="s">
        <v>689</v>
      </c>
      <c r="F17" s="581" t="s">
        <v>726</v>
      </c>
      <c r="G17" s="580"/>
      <c r="H17" s="581" t="s">
        <v>725</v>
      </c>
      <c r="I17" s="581" t="s">
        <v>689</v>
      </c>
      <c r="J17" s="581" t="s">
        <v>726</v>
      </c>
      <c r="K17" s="580"/>
      <c r="L17" s="581" t="s">
        <v>725</v>
      </c>
      <c r="M17" s="581" t="s">
        <v>689</v>
      </c>
      <c r="N17" s="581" t="s">
        <v>726</v>
      </c>
      <c r="O17" s="580"/>
      <c r="P17" s="581" t="s">
        <v>726</v>
      </c>
      <c r="Q17" s="528"/>
    </row>
    <row r="18" spans="2:17" x14ac:dyDescent="0.25">
      <c r="C18" s="582"/>
      <c r="D18" s="582"/>
      <c r="E18" s="582"/>
      <c r="F18" s="582"/>
      <c r="G18" s="582"/>
      <c r="H18" s="582"/>
      <c r="I18" s="582"/>
      <c r="J18" s="582"/>
      <c r="K18" s="582"/>
      <c r="L18" s="582"/>
      <c r="M18" s="582"/>
      <c r="N18" s="582"/>
      <c r="O18" s="582"/>
      <c r="P18" s="582"/>
      <c r="Q18" s="528"/>
    </row>
    <row r="19" spans="2:17" x14ac:dyDescent="0.25">
      <c r="B19" s="583" t="s">
        <v>727</v>
      </c>
      <c r="C19" s="582"/>
      <c r="D19" s="584">
        <v>3468250.0000000009</v>
      </c>
      <c r="E19" s="585">
        <f t="shared" ref="E19:E30" si="0">IF(D19&lt;&gt;0,F19/D19,0)</f>
        <v>4.669999999999999</v>
      </c>
      <c r="F19" s="586">
        <v>16196727.5</v>
      </c>
      <c r="G19" s="582"/>
      <c r="H19" s="584">
        <v>3379789.9999999991</v>
      </c>
      <c r="I19" s="585">
        <f t="shared" ref="I19:I30" si="1">IF(H19&lt;&gt;0,J19/H19,0)</f>
        <v>0.77000000000000013</v>
      </c>
      <c r="J19" s="587">
        <v>2602438.2999999998</v>
      </c>
      <c r="K19" s="582"/>
      <c r="L19" s="584">
        <v>3407037</v>
      </c>
      <c r="M19" s="585">
        <f t="shared" ref="M19:M30" si="2">IF(L19&lt;&gt;0,N19/L19,0)</f>
        <v>2.5299999999999998</v>
      </c>
      <c r="N19" s="586">
        <v>8619803.6099999994</v>
      </c>
      <c r="O19" s="582"/>
      <c r="P19" s="588">
        <f t="shared" ref="P19:P30" si="3">J19+N19</f>
        <v>11222241.91</v>
      </c>
      <c r="Q19" s="528"/>
    </row>
    <row r="20" spans="2:17" x14ac:dyDescent="0.25">
      <c r="B20" s="583" t="s">
        <v>728</v>
      </c>
      <c r="C20" s="582"/>
      <c r="D20" s="584">
        <v>3473220</v>
      </c>
      <c r="E20" s="585">
        <f t="shared" si="0"/>
        <v>4.67</v>
      </c>
      <c r="F20" s="586">
        <v>16219937.4</v>
      </c>
      <c r="G20" s="582"/>
      <c r="H20" s="584">
        <v>3475954</v>
      </c>
      <c r="I20" s="585">
        <f t="shared" si="1"/>
        <v>0.77</v>
      </c>
      <c r="J20" s="587">
        <v>2676484.58</v>
      </c>
      <c r="K20" s="582"/>
      <c r="L20" s="584">
        <v>3482537</v>
      </c>
      <c r="M20" s="585">
        <f t="shared" si="2"/>
        <v>2.5299999999999998</v>
      </c>
      <c r="N20" s="586">
        <v>8810818.6099999994</v>
      </c>
      <c r="O20" s="582"/>
      <c r="P20" s="588">
        <f t="shared" si="3"/>
        <v>11487303.189999999</v>
      </c>
      <c r="Q20" s="528"/>
    </row>
    <row r="21" spans="2:17" x14ac:dyDescent="0.25">
      <c r="B21" s="583" t="s">
        <v>729</v>
      </c>
      <c r="C21" s="582"/>
      <c r="D21" s="584">
        <v>3380397</v>
      </c>
      <c r="E21" s="585">
        <f t="shared" si="0"/>
        <v>4.67</v>
      </c>
      <c r="F21" s="586">
        <v>15786453.99</v>
      </c>
      <c r="G21" s="582"/>
      <c r="H21" s="584">
        <v>3309232.0000000005</v>
      </c>
      <c r="I21" s="585">
        <f t="shared" si="1"/>
        <v>0.76999999999999991</v>
      </c>
      <c r="J21" s="587">
        <v>2548108.64</v>
      </c>
      <c r="K21" s="582"/>
      <c r="L21" s="584">
        <v>3341338.0000000005</v>
      </c>
      <c r="M21" s="585">
        <f t="shared" si="2"/>
        <v>2.5299999999999998</v>
      </c>
      <c r="N21" s="586">
        <v>8453585.1400000006</v>
      </c>
      <c r="O21" s="582"/>
      <c r="P21" s="588">
        <f t="shared" si="3"/>
        <v>11001693.780000001</v>
      </c>
      <c r="Q21" s="528"/>
    </row>
    <row r="22" spans="2:17" x14ac:dyDescent="0.25">
      <c r="B22" s="583" t="s">
        <v>730</v>
      </c>
      <c r="C22" s="582"/>
      <c r="D22" s="584">
        <v>2879480.0000000005</v>
      </c>
      <c r="E22" s="585">
        <f t="shared" si="0"/>
        <v>4.669999999999999</v>
      </c>
      <c r="F22" s="586">
        <v>13447171.6</v>
      </c>
      <c r="G22" s="582"/>
      <c r="H22" s="584">
        <v>3303262.8181818188</v>
      </c>
      <c r="I22" s="585">
        <f t="shared" si="1"/>
        <v>0.76999999999999991</v>
      </c>
      <c r="J22" s="587">
        <v>2543512.37</v>
      </c>
      <c r="K22" s="582"/>
      <c r="L22" s="584">
        <v>3231743.9367588935</v>
      </c>
      <c r="M22" s="585">
        <f t="shared" si="2"/>
        <v>2.5299999999999998</v>
      </c>
      <c r="N22" s="586">
        <v>8176312.1600000001</v>
      </c>
      <c r="O22" s="582"/>
      <c r="P22" s="588">
        <f t="shared" si="3"/>
        <v>10719824.530000001</v>
      </c>
      <c r="Q22" s="528"/>
    </row>
    <row r="23" spans="2:17" x14ac:dyDescent="0.25">
      <c r="B23" s="583" t="s">
        <v>731</v>
      </c>
      <c r="C23" s="582"/>
      <c r="D23" s="584">
        <v>3463227.9999999986</v>
      </c>
      <c r="E23" s="585">
        <f t="shared" si="0"/>
        <v>4.6700000000000017</v>
      </c>
      <c r="F23" s="586">
        <v>16173274.76</v>
      </c>
      <c r="G23" s="582"/>
      <c r="H23" s="584">
        <v>3388138.0000000009</v>
      </c>
      <c r="I23" s="585">
        <f t="shared" si="1"/>
        <v>0.76999999999999968</v>
      </c>
      <c r="J23" s="587">
        <v>2608866.2599999998</v>
      </c>
      <c r="K23" s="582"/>
      <c r="L23" s="584">
        <v>3417436.0000000005</v>
      </c>
      <c r="M23" s="585">
        <f t="shared" si="2"/>
        <v>2.5299999999999998</v>
      </c>
      <c r="N23" s="586">
        <v>8646113.0800000001</v>
      </c>
      <c r="O23" s="582"/>
      <c r="P23" s="588">
        <f t="shared" si="3"/>
        <v>11254979.34</v>
      </c>
      <c r="Q23" s="528"/>
    </row>
    <row r="24" spans="2:17" x14ac:dyDescent="0.25">
      <c r="B24" s="583" t="s">
        <v>732</v>
      </c>
      <c r="C24" s="582"/>
      <c r="D24" s="584">
        <v>4156286.0000000019</v>
      </c>
      <c r="E24" s="585">
        <f t="shared" si="0"/>
        <v>4.6699999999999982</v>
      </c>
      <c r="F24" s="586">
        <v>19409855.620000001</v>
      </c>
      <c r="G24" s="582"/>
      <c r="H24" s="584">
        <v>4193324</v>
      </c>
      <c r="I24" s="585">
        <f t="shared" si="1"/>
        <v>0.77</v>
      </c>
      <c r="J24" s="587">
        <v>3228859.48</v>
      </c>
      <c r="K24" s="582"/>
      <c r="L24" s="584">
        <v>4225527.0000000009</v>
      </c>
      <c r="M24" s="585">
        <f t="shared" si="2"/>
        <v>2.5299999999999994</v>
      </c>
      <c r="N24" s="586">
        <v>10690583.310000001</v>
      </c>
      <c r="O24" s="582"/>
      <c r="P24" s="588">
        <f t="shared" si="3"/>
        <v>13919442.790000001</v>
      </c>
      <c r="Q24" s="528"/>
    </row>
    <row r="25" spans="2:17" x14ac:dyDescent="0.25">
      <c r="B25" s="583" t="s">
        <v>733</v>
      </c>
      <c r="C25" s="582"/>
      <c r="D25" s="584">
        <v>4091752.0000000005</v>
      </c>
      <c r="E25" s="585">
        <f t="shared" si="0"/>
        <v>4.8999999999999995</v>
      </c>
      <c r="F25" s="586">
        <v>20049584.800000001</v>
      </c>
      <c r="G25" s="582"/>
      <c r="H25" s="584">
        <v>3988776.9999999995</v>
      </c>
      <c r="I25" s="585">
        <f t="shared" si="1"/>
        <v>0.81000000000000016</v>
      </c>
      <c r="J25" s="587">
        <v>3230909.37</v>
      </c>
      <c r="K25" s="582"/>
      <c r="L25" s="584">
        <v>4037807.9999999991</v>
      </c>
      <c r="M25" s="585">
        <f t="shared" si="2"/>
        <v>2.6500000000000004</v>
      </c>
      <c r="N25" s="586">
        <v>10700191.199999999</v>
      </c>
      <c r="O25" s="582"/>
      <c r="P25" s="588">
        <f t="shared" si="3"/>
        <v>13931100.57</v>
      </c>
      <c r="Q25" s="528"/>
    </row>
    <row r="26" spans="2:17" x14ac:dyDescent="0.25">
      <c r="B26" s="583" t="s">
        <v>734</v>
      </c>
      <c r="C26" s="582"/>
      <c r="D26" s="584">
        <v>4399730.9999999981</v>
      </c>
      <c r="E26" s="585">
        <f t="shared" si="0"/>
        <v>4.9000000000000021</v>
      </c>
      <c r="F26" s="586">
        <v>21558681.899999999</v>
      </c>
      <c r="G26" s="582"/>
      <c r="H26" s="584">
        <v>4242549</v>
      </c>
      <c r="I26" s="585">
        <f t="shared" si="1"/>
        <v>0.80999999999999994</v>
      </c>
      <c r="J26" s="587">
        <v>3436464.69</v>
      </c>
      <c r="K26" s="582"/>
      <c r="L26" s="584">
        <v>4278177.9999999991</v>
      </c>
      <c r="M26" s="585">
        <f t="shared" si="2"/>
        <v>2.6500000000000004</v>
      </c>
      <c r="N26" s="586">
        <v>11337171.699999999</v>
      </c>
      <c r="O26" s="582"/>
      <c r="P26" s="588">
        <f t="shared" si="3"/>
        <v>14773636.389999999</v>
      </c>
      <c r="Q26" s="528"/>
    </row>
    <row r="27" spans="2:17" x14ac:dyDescent="0.25">
      <c r="B27" s="583" t="s">
        <v>735</v>
      </c>
      <c r="C27" s="582"/>
      <c r="D27" s="584">
        <v>3350649.9999999995</v>
      </c>
      <c r="E27" s="585">
        <f t="shared" si="0"/>
        <v>4.9000000000000004</v>
      </c>
      <c r="F27" s="586">
        <v>16418185</v>
      </c>
      <c r="G27" s="582"/>
      <c r="H27" s="584">
        <v>3356043</v>
      </c>
      <c r="I27" s="585">
        <f t="shared" si="1"/>
        <v>0.81</v>
      </c>
      <c r="J27" s="587">
        <v>2718394.83</v>
      </c>
      <c r="K27" s="582"/>
      <c r="L27" s="584">
        <v>3380862</v>
      </c>
      <c r="M27" s="585">
        <f t="shared" si="2"/>
        <v>2.6500000000000004</v>
      </c>
      <c r="N27" s="586">
        <v>8959284.3000000007</v>
      </c>
      <c r="O27" s="582"/>
      <c r="P27" s="588">
        <f t="shared" si="3"/>
        <v>11677679.130000001</v>
      </c>
      <c r="Q27" s="528"/>
    </row>
    <row r="28" spans="2:17" x14ac:dyDescent="0.25">
      <c r="B28" s="583" t="s">
        <v>736</v>
      </c>
      <c r="C28" s="582"/>
      <c r="D28" s="584">
        <v>3036901.0000000005</v>
      </c>
      <c r="E28" s="585">
        <f t="shared" si="0"/>
        <v>4.8999999999999995</v>
      </c>
      <c r="F28" s="586">
        <v>14880814.9</v>
      </c>
      <c r="G28" s="582"/>
      <c r="H28" s="584">
        <v>3086546.9999999995</v>
      </c>
      <c r="I28" s="585">
        <f t="shared" si="1"/>
        <v>0.81</v>
      </c>
      <c r="J28" s="587">
        <v>2500103.0699999998</v>
      </c>
      <c r="K28" s="582"/>
      <c r="L28" s="584">
        <v>3101608</v>
      </c>
      <c r="M28" s="585">
        <f t="shared" si="2"/>
        <v>2.65</v>
      </c>
      <c r="N28" s="586">
        <v>8219261.2000000002</v>
      </c>
      <c r="O28" s="582"/>
      <c r="P28" s="588">
        <f t="shared" si="3"/>
        <v>10719364.27</v>
      </c>
      <c r="Q28" s="528"/>
    </row>
    <row r="29" spans="2:17" x14ac:dyDescent="0.25">
      <c r="B29" s="583" t="s">
        <v>737</v>
      </c>
      <c r="C29" s="582"/>
      <c r="D29" s="584">
        <v>3338596</v>
      </c>
      <c r="E29" s="585">
        <f t="shared" si="0"/>
        <v>4.9000000000000004</v>
      </c>
      <c r="F29" s="586">
        <v>16359120.4</v>
      </c>
      <c r="G29" s="582"/>
      <c r="H29" s="584">
        <v>3240514</v>
      </c>
      <c r="I29" s="585">
        <f t="shared" si="1"/>
        <v>0.80999999999999994</v>
      </c>
      <c r="J29" s="587">
        <v>2624816.34</v>
      </c>
      <c r="K29" s="582"/>
      <c r="L29" s="584">
        <v>3298380.0000000005</v>
      </c>
      <c r="M29" s="585">
        <f t="shared" si="2"/>
        <v>2.6499999999999995</v>
      </c>
      <c r="N29" s="586">
        <v>8740707</v>
      </c>
      <c r="O29" s="582"/>
      <c r="P29" s="588">
        <f t="shared" si="3"/>
        <v>11365523.34</v>
      </c>
      <c r="Q29" s="528"/>
    </row>
    <row r="30" spans="2:17" x14ac:dyDescent="0.25">
      <c r="B30" s="583" t="s">
        <v>738</v>
      </c>
      <c r="C30" s="582"/>
      <c r="D30" s="584">
        <v>3403202.9999999991</v>
      </c>
      <c r="E30" s="585">
        <f t="shared" si="0"/>
        <v>4.9000000000000012</v>
      </c>
      <c r="F30" s="586">
        <v>16675694.699999999</v>
      </c>
      <c r="G30" s="582"/>
      <c r="H30" s="584">
        <v>3350541.0000000005</v>
      </c>
      <c r="I30" s="585">
        <f t="shared" si="1"/>
        <v>0.80999999999999983</v>
      </c>
      <c r="J30" s="587">
        <v>2713938.21</v>
      </c>
      <c r="K30" s="582"/>
      <c r="L30" s="584">
        <v>3401758.0000000009</v>
      </c>
      <c r="M30" s="585">
        <f t="shared" si="2"/>
        <v>2.649999999999999</v>
      </c>
      <c r="N30" s="586">
        <v>9014658.6999999993</v>
      </c>
      <c r="O30" s="582"/>
      <c r="P30" s="588">
        <f t="shared" si="3"/>
        <v>11728596.91</v>
      </c>
      <c r="Q30" s="528"/>
    </row>
    <row r="31" spans="2:17" x14ac:dyDescent="0.25">
      <c r="B31" s="582"/>
      <c r="C31" s="582"/>
      <c r="D31" s="582"/>
      <c r="E31" s="582"/>
      <c r="F31" s="582"/>
      <c r="G31" s="582"/>
      <c r="H31" s="582"/>
      <c r="I31" s="582"/>
      <c r="J31" s="582"/>
      <c r="K31" s="582"/>
      <c r="L31" s="582"/>
      <c r="M31" s="582"/>
      <c r="N31" s="582"/>
      <c r="O31" s="582"/>
      <c r="P31" s="582"/>
      <c r="Q31" s="528"/>
    </row>
    <row r="32" spans="2:17" ht="13.5" thickBot="1" x14ac:dyDescent="0.35">
      <c r="B32" s="579" t="s">
        <v>245</v>
      </c>
      <c r="C32" s="582"/>
      <c r="D32" s="589">
        <f>SUM(D19:D30)</f>
        <v>42441694</v>
      </c>
      <c r="E32" s="590">
        <f>IF(D32&lt;&gt;0,F32/D32,0)</f>
        <v>4.7871676038661413</v>
      </c>
      <c r="F32" s="591">
        <f>SUM(F19:F30)</f>
        <v>203175502.56999999</v>
      </c>
      <c r="G32" s="582"/>
      <c r="H32" s="589">
        <f>SUM(H19:H30)</f>
        <v>42314671.81818182</v>
      </c>
      <c r="I32" s="590">
        <f>IF(H32&lt;&gt;0,J32/H32,0)</f>
        <v>0.79010174730067306</v>
      </c>
      <c r="J32" s="591">
        <f>SUM(J19:J30)</f>
        <v>33432896.140000004</v>
      </c>
      <c r="K32" s="582"/>
      <c r="L32" s="589">
        <f>SUM(L19:L30)</f>
        <v>42604212.936758891</v>
      </c>
      <c r="M32" s="590">
        <f>IF(L32&lt;&gt;0,N32/L32,0)</f>
        <v>2.5905534312728529</v>
      </c>
      <c r="N32" s="591">
        <f>SUM(N19:N30)</f>
        <v>110368490.01000001</v>
      </c>
      <c r="O32" s="582"/>
      <c r="P32" s="591">
        <f>SUM(P19:P30)</f>
        <v>143801386.15000001</v>
      </c>
      <c r="Q32" s="528"/>
    </row>
    <row r="33" spans="2:17" x14ac:dyDescent="0.25">
      <c r="B33" s="582"/>
      <c r="C33" s="582"/>
      <c r="D33" s="582"/>
      <c r="E33" s="582"/>
      <c r="F33" s="582"/>
      <c r="G33" s="582"/>
      <c r="H33" s="582"/>
      <c r="I33" s="582"/>
      <c r="J33" s="582"/>
      <c r="K33" s="582"/>
      <c r="L33" s="582"/>
      <c r="M33" s="582"/>
      <c r="N33" s="582"/>
      <c r="O33" s="582"/>
      <c r="P33" s="582"/>
      <c r="Q33" s="528"/>
    </row>
    <row r="34" spans="2:17" ht="13" x14ac:dyDescent="0.25">
      <c r="B34" s="576" t="s">
        <v>739</v>
      </c>
      <c r="C34" s="577"/>
      <c r="D34" s="941" t="s">
        <v>720</v>
      </c>
      <c r="E34" s="941"/>
      <c r="F34" s="941"/>
      <c r="G34" s="577"/>
      <c r="H34" s="941" t="s">
        <v>721</v>
      </c>
      <c r="I34" s="941"/>
      <c r="J34" s="941"/>
      <c r="K34" s="577"/>
      <c r="L34" s="941" t="s">
        <v>722</v>
      </c>
      <c r="M34" s="941"/>
      <c r="N34" s="941"/>
      <c r="O34" s="577"/>
      <c r="P34" s="576" t="s">
        <v>723</v>
      </c>
      <c r="Q34" s="528"/>
    </row>
    <row r="35" spans="2:17" ht="13" x14ac:dyDescent="0.3">
      <c r="B35" s="579"/>
      <c r="C35" s="580"/>
      <c r="D35" s="581"/>
      <c r="E35" s="581"/>
      <c r="F35" s="581"/>
      <c r="G35" s="580"/>
      <c r="H35" s="581"/>
      <c r="I35" s="581"/>
      <c r="J35" s="581"/>
      <c r="K35" s="580"/>
      <c r="L35" s="581"/>
      <c r="M35" s="581"/>
      <c r="N35" s="581"/>
      <c r="O35" s="580"/>
      <c r="P35" s="581"/>
      <c r="Q35" s="528"/>
    </row>
    <row r="36" spans="2:17" ht="13" x14ac:dyDescent="0.3">
      <c r="B36" s="579" t="s">
        <v>724</v>
      </c>
      <c r="C36" s="580"/>
      <c r="D36" s="581" t="s">
        <v>725</v>
      </c>
      <c r="E36" s="581" t="s">
        <v>689</v>
      </c>
      <c r="F36" s="581" t="s">
        <v>726</v>
      </c>
      <c r="G36" s="580"/>
      <c r="H36" s="581" t="s">
        <v>725</v>
      </c>
      <c r="I36" s="581" t="s">
        <v>689</v>
      </c>
      <c r="J36" s="581" t="s">
        <v>726</v>
      </c>
      <c r="K36" s="580"/>
      <c r="L36" s="581" t="s">
        <v>725</v>
      </c>
      <c r="M36" s="581" t="s">
        <v>689</v>
      </c>
      <c r="N36" s="581" t="s">
        <v>726</v>
      </c>
      <c r="O36" s="580"/>
      <c r="P36" s="581" t="s">
        <v>726</v>
      </c>
      <c r="Q36" s="528"/>
    </row>
    <row r="37" spans="2:17" x14ac:dyDescent="0.25">
      <c r="B37" s="582"/>
      <c r="C37" s="582"/>
      <c r="D37" s="582"/>
      <c r="E37" s="582"/>
      <c r="F37" s="582"/>
      <c r="G37" s="582"/>
      <c r="H37" s="582"/>
      <c r="I37" s="582"/>
      <c r="J37" s="582"/>
      <c r="K37" s="582"/>
      <c r="L37" s="582"/>
      <c r="M37" s="582"/>
      <c r="N37" s="582"/>
      <c r="O37" s="582"/>
      <c r="P37" s="582"/>
      <c r="Q37" s="528"/>
    </row>
    <row r="38" spans="2:17" x14ac:dyDescent="0.25">
      <c r="B38" s="583" t="s">
        <v>727</v>
      </c>
      <c r="C38" s="582"/>
      <c r="D38" s="584"/>
      <c r="E38" s="592">
        <f>IF(D38&lt;&gt;0,F38/D38,0)</f>
        <v>0</v>
      </c>
      <c r="F38" s="586"/>
      <c r="G38" s="582"/>
      <c r="H38" s="584"/>
      <c r="I38" s="592">
        <f t="shared" ref="I38:I49" si="4">IF(H38&lt;&gt;0,J38/H38,0)</f>
        <v>0</v>
      </c>
      <c r="J38" s="586"/>
      <c r="K38" s="582"/>
      <c r="L38" s="584"/>
      <c r="M38" s="592">
        <f t="shared" ref="M38:M49" si="5">IF(L38&lt;&gt;0,N38/L38,0)</f>
        <v>0</v>
      </c>
      <c r="N38" s="586"/>
      <c r="O38" s="582"/>
      <c r="P38" s="588">
        <f>J38+N38</f>
        <v>0</v>
      </c>
      <c r="Q38" s="528"/>
    </row>
    <row r="39" spans="2:17" x14ac:dyDescent="0.25">
      <c r="B39" s="583" t="s">
        <v>728</v>
      </c>
      <c r="C39" s="582"/>
      <c r="D39" s="584"/>
      <c r="E39" s="592">
        <f t="shared" ref="E39:E49" si="6">IF(D39&lt;&gt;0,F39/D39,0)</f>
        <v>0</v>
      </c>
      <c r="F39" s="586"/>
      <c r="G39" s="582"/>
      <c r="H39" s="584"/>
      <c r="I39" s="592">
        <f t="shared" si="4"/>
        <v>0</v>
      </c>
      <c r="J39" s="586"/>
      <c r="K39" s="582"/>
      <c r="L39" s="584"/>
      <c r="M39" s="592">
        <f t="shared" si="5"/>
        <v>0</v>
      </c>
      <c r="N39" s="586"/>
      <c r="O39" s="582"/>
      <c r="P39" s="588">
        <f t="shared" ref="P39:P49" si="7">J39+N39</f>
        <v>0</v>
      </c>
      <c r="Q39" s="528"/>
    </row>
    <row r="40" spans="2:17" x14ac:dyDescent="0.25">
      <c r="B40" s="583" t="s">
        <v>729</v>
      </c>
      <c r="C40" s="582"/>
      <c r="D40" s="584"/>
      <c r="E40" s="592">
        <f t="shared" si="6"/>
        <v>0</v>
      </c>
      <c r="F40" s="586"/>
      <c r="G40" s="582"/>
      <c r="H40" s="584"/>
      <c r="I40" s="592">
        <f t="shared" si="4"/>
        <v>0</v>
      </c>
      <c r="J40" s="586"/>
      <c r="K40" s="582"/>
      <c r="L40" s="584"/>
      <c r="M40" s="592">
        <f t="shared" si="5"/>
        <v>0</v>
      </c>
      <c r="N40" s="586"/>
      <c r="O40" s="582"/>
      <c r="P40" s="588">
        <f t="shared" si="7"/>
        <v>0</v>
      </c>
      <c r="Q40" s="528"/>
    </row>
    <row r="41" spans="2:17" x14ac:dyDescent="0.25">
      <c r="B41" s="583" t="s">
        <v>730</v>
      </c>
      <c r="C41" s="582"/>
      <c r="D41" s="584"/>
      <c r="E41" s="592">
        <f t="shared" si="6"/>
        <v>0</v>
      </c>
      <c r="F41" s="586"/>
      <c r="G41" s="582"/>
      <c r="H41" s="584"/>
      <c r="I41" s="592">
        <f t="shared" si="4"/>
        <v>0</v>
      </c>
      <c r="J41" s="586"/>
      <c r="K41" s="582"/>
      <c r="L41" s="584"/>
      <c r="M41" s="592">
        <f t="shared" si="5"/>
        <v>0</v>
      </c>
      <c r="N41" s="586"/>
      <c r="O41" s="582"/>
      <c r="P41" s="588">
        <f t="shared" si="7"/>
        <v>0</v>
      </c>
      <c r="Q41" s="528"/>
    </row>
    <row r="42" spans="2:17" x14ac:dyDescent="0.25">
      <c r="B42" s="583" t="s">
        <v>731</v>
      </c>
      <c r="C42" s="582"/>
      <c r="D42" s="584"/>
      <c r="E42" s="592">
        <f t="shared" si="6"/>
        <v>0</v>
      </c>
      <c r="F42" s="586"/>
      <c r="G42" s="582"/>
      <c r="H42" s="584"/>
      <c r="I42" s="592">
        <f t="shared" si="4"/>
        <v>0</v>
      </c>
      <c r="J42" s="586"/>
      <c r="K42" s="582"/>
      <c r="L42" s="584"/>
      <c r="M42" s="592">
        <f t="shared" si="5"/>
        <v>0</v>
      </c>
      <c r="N42" s="586"/>
      <c r="O42" s="582"/>
      <c r="P42" s="588">
        <f t="shared" si="7"/>
        <v>0</v>
      </c>
      <c r="Q42" s="528"/>
    </row>
    <row r="43" spans="2:17" x14ac:dyDescent="0.25">
      <c r="B43" s="583" t="s">
        <v>732</v>
      </c>
      <c r="C43" s="582"/>
      <c r="D43" s="584"/>
      <c r="E43" s="592">
        <f t="shared" si="6"/>
        <v>0</v>
      </c>
      <c r="F43" s="586"/>
      <c r="G43" s="582"/>
      <c r="H43" s="584"/>
      <c r="I43" s="592">
        <f t="shared" si="4"/>
        <v>0</v>
      </c>
      <c r="J43" s="586"/>
      <c r="K43" s="582"/>
      <c r="L43" s="584"/>
      <c r="M43" s="592">
        <f t="shared" si="5"/>
        <v>0</v>
      </c>
      <c r="N43" s="586"/>
      <c r="O43" s="582"/>
      <c r="P43" s="588">
        <f t="shared" si="7"/>
        <v>0</v>
      </c>
      <c r="Q43" s="528"/>
    </row>
    <row r="44" spans="2:17" x14ac:dyDescent="0.25">
      <c r="B44" s="583" t="s">
        <v>733</v>
      </c>
      <c r="C44" s="582"/>
      <c r="D44" s="584"/>
      <c r="E44" s="592">
        <f t="shared" si="6"/>
        <v>0</v>
      </c>
      <c r="F44" s="586"/>
      <c r="G44" s="582"/>
      <c r="H44" s="584"/>
      <c r="I44" s="592">
        <f t="shared" si="4"/>
        <v>0</v>
      </c>
      <c r="J44" s="586"/>
      <c r="K44" s="582"/>
      <c r="L44" s="584"/>
      <c r="M44" s="592">
        <f t="shared" si="5"/>
        <v>0</v>
      </c>
      <c r="N44" s="586"/>
      <c r="O44" s="582"/>
      <c r="P44" s="588">
        <f t="shared" si="7"/>
        <v>0</v>
      </c>
      <c r="Q44" s="528"/>
    </row>
    <row r="45" spans="2:17" x14ac:dyDescent="0.25">
      <c r="B45" s="583" t="s">
        <v>734</v>
      </c>
      <c r="C45" s="582"/>
      <c r="D45" s="584"/>
      <c r="E45" s="592">
        <f t="shared" si="6"/>
        <v>0</v>
      </c>
      <c r="F45" s="586"/>
      <c r="G45" s="582"/>
      <c r="H45" s="584"/>
      <c r="I45" s="592">
        <f t="shared" si="4"/>
        <v>0</v>
      </c>
      <c r="J45" s="586"/>
      <c r="K45" s="582"/>
      <c r="L45" s="584"/>
      <c r="M45" s="592">
        <f t="shared" si="5"/>
        <v>0</v>
      </c>
      <c r="N45" s="586"/>
      <c r="O45" s="582"/>
      <c r="P45" s="588">
        <f t="shared" si="7"/>
        <v>0</v>
      </c>
      <c r="Q45" s="528"/>
    </row>
    <row r="46" spans="2:17" x14ac:dyDescent="0.25">
      <c r="B46" s="583" t="s">
        <v>735</v>
      </c>
      <c r="C46" s="582"/>
      <c r="D46" s="584"/>
      <c r="E46" s="592">
        <f t="shared" si="6"/>
        <v>0</v>
      </c>
      <c r="F46" s="586"/>
      <c r="G46" s="582"/>
      <c r="H46" s="584"/>
      <c r="I46" s="592">
        <f t="shared" si="4"/>
        <v>0</v>
      </c>
      <c r="J46" s="586"/>
      <c r="K46" s="582"/>
      <c r="L46" s="584"/>
      <c r="M46" s="592">
        <f t="shared" si="5"/>
        <v>0</v>
      </c>
      <c r="N46" s="586"/>
      <c r="O46" s="582"/>
      <c r="P46" s="588">
        <f t="shared" si="7"/>
        <v>0</v>
      </c>
      <c r="Q46" s="528"/>
    </row>
    <row r="47" spans="2:17" x14ac:dyDescent="0.25">
      <c r="B47" s="583" t="s">
        <v>736</v>
      </c>
      <c r="C47" s="582"/>
      <c r="D47" s="584"/>
      <c r="E47" s="592">
        <f t="shared" si="6"/>
        <v>0</v>
      </c>
      <c r="F47" s="586"/>
      <c r="G47" s="582"/>
      <c r="H47" s="584"/>
      <c r="I47" s="592">
        <f t="shared" si="4"/>
        <v>0</v>
      </c>
      <c r="J47" s="586"/>
      <c r="K47" s="582"/>
      <c r="L47" s="584"/>
      <c r="M47" s="592">
        <f t="shared" si="5"/>
        <v>0</v>
      </c>
      <c r="N47" s="586"/>
      <c r="O47" s="582"/>
      <c r="P47" s="588">
        <f t="shared" si="7"/>
        <v>0</v>
      </c>
      <c r="Q47" s="528"/>
    </row>
    <row r="48" spans="2:17" x14ac:dyDescent="0.25">
      <c r="B48" s="583" t="s">
        <v>737</v>
      </c>
      <c r="C48" s="582"/>
      <c r="D48" s="584"/>
      <c r="E48" s="592">
        <f t="shared" si="6"/>
        <v>0</v>
      </c>
      <c r="F48" s="586"/>
      <c r="G48" s="582"/>
      <c r="H48" s="584"/>
      <c r="I48" s="592">
        <f t="shared" si="4"/>
        <v>0</v>
      </c>
      <c r="J48" s="586"/>
      <c r="K48" s="582"/>
      <c r="L48" s="584"/>
      <c r="M48" s="592">
        <f t="shared" si="5"/>
        <v>0</v>
      </c>
      <c r="N48" s="586"/>
      <c r="O48" s="582"/>
      <c r="P48" s="588">
        <f t="shared" si="7"/>
        <v>0</v>
      </c>
      <c r="Q48" s="528"/>
    </row>
    <row r="49" spans="2:17" x14ac:dyDescent="0.25">
      <c r="B49" s="583" t="s">
        <v>738</v>
      </c>
      <c r="C49" s="582"/>
      <c r="D49" s="584"/>
      <c r="E49" s="592">
        <f t="shared" si="6"/>
        <v>0</v>
      </c>
      <c r="F49" s="586"/>
      <c r="G49" s="582"/>
      <c r="H49" s="584"/>
      <c r="I49" s="592">
        <f t="shared" si="4"/>
        <v>0</v>
      </c>
      <c r="J49" s="586"/>
      <c r="K49" s="582"/>
      <c r="L49" s="584"/>
      <c r="M49" s="592">
        <f t="shared" si="5"/>
        <v>0</v>
      </c>
      <c r="N49" s="586"/>
      <c r="O49" s="582"/>
      <c r="P49" s="588">
        <f t="shared" si="7"/>
        <v>0</v>
      </c>
      <c r="Q49" s="528"/>
    </row>
    <row r="50" spans="2:17" x14ac:dyDescent="0.25">
      <c r="B50" s="582"/>
      <c r="C50" s="582"/>
      <c r="D50" s="582"/>
      <c r="E50" s="582"/>
      <c r="F50" s="582"/>
      <c r="G50" s="582"/>
      <c r="H50" s="582"/>
      <c r="I50" s="582"/>
      <c r="J50" s="582"/>
      <c r="K50" s="582"/>
      <c r="L50" s="582"/>
      <c r="M50" s="582"/>
      <c r="N50" s="582"/>
      <c r="O50" s="582"/>
      <c r="P50" s="582"/>
      <c r="Q50" s="528"/>
    </row>
    <row r="51" spans="2:17" ht="13.5" thickBot="1" x14ac:dyDescent="0.35">
      <c r="B51" s="579" t="s">
        <v>245</v>
      </c>
      <c r="C51" s="582"/>
      <c r="D51" s="589">
        <f>SUM(D38:D49)</f>
        <v>0</v>
      </c>
      <c r="E51" s="593">
        <f>IF(D51&lt;&gt;0,F51/D51,0)</f>
        <v>0</v>
      </c>
      <c r="F51" s="591">
        <f>SUM(F38:F49)</f>
        <v>0</v>
      </c>
      <c r="G51" s="582"/>
      <c r="H51" s="589">
        <f>SUM(H38:H49)</f>
        <v>0</v>
      </c>
      <c r="I51" s="593">
        <f>IF(H51&lt;&gt;0,J51/H51,0)</f>
        <v>0</v>
      </c>
      <c r="J51" s="591">
        <f>SUM(J38:J49)</f>
        <v>0</v>
      </c>
      <c r="K51" s="582"/>
      <c r="L51" s="589">
        <f>SUM(L38:L49)</f>
        <v>0</v>
      </c>
      <c r="M51" s="593">
        <f>IF(L51&lt;&gt;0,N51/L51,0)</f>
        <v>0</v>
      </c>
      <c r="N51" s="591">
        <f>SUM(N38:N49)</f>
        <v>0</v>
      </c>
      <c r="O51" s="582"/>
      <c r="P51" s="591">
        <f>SUM(P38:P49)</f>
        <v>0</v>
      </c>
      <c r="Q51" s="528"/>
    </row>
    <row r="52" spans="2:17" x14ac:dyDescent="0.25">
      <c r="B52" s="582"/>
      <c r="C52" s="582"/>
      <c r="D52" s="582"/>
      <c r="E52" s="582"/>
      <c r="F52" s="582"/>
      <c r="G52" s="582"/>
      <c r="H52" s="582"/>
      <c r="I52" s="582"/>
      <c r="J52" s="582"/>
      <c r="K52" s="582"/>
      <c r="L52" s="582"/>
      <c r="M52" s="582"/>
      <c r="N52" s="582"/>
      <c r="O52" s="582"/>
      <c r="P52" s="582"/>
      <c r="Q52" s="528"/>
    </row>
    <row r="53" spans="2:17" ht="13" x14ac:dyDescent="0.25">
      <c r="B53" s="594" t="s">
        <v>740</v>
      </c>
      <c r="C53" s="577"/>
      <c r="D53" s="941" t="s">
        <v>720</v>
      </c>
      <c r="E53" s="941"/>
      <c r="F53" s="941"/>
      <c r="G53" s="577"/>
      <c r="H53" s="941" t="s">
        <v>721</v>
      </c>
      <c r="I53" s="941"/>
      <c r="J53" s="941"/>
      <c r="K53" s="577"/>
      <c r="L53" s="941" t="s">
        <v>722</v>
      </c>
      <c r="M53" s="941"/>
      <c r="N53" s="941"/>
      <c r="O53" s="577"/>
      <c r="P53" s="576" t="s">
        <v>723</v>
      </c>
      <c r="Q53" s="528"/>
    </row>
    <row r="54" spans="2:17" ht="13" x14ac:dyDescent="0.3">
      <c r="B54" s="595" t="s">
        <v>741</v>
      </c>
      <c r="C54" s="580"/>
      <c r="D54" s="581"/>
      <c r="E54" s="581"/>
      <c r="F54" s="581"/>
      <c r="G54" s="580"/>
      <c r="H54" s="581"/>
      <c r="I54" s="581"/>
      <c r="J54" s="581"/>
      <c r="K54" s="580"/>
      <c r="L54" s="581"/>
      <c r="M54" s="581"/>
      <c r="N54" s="581"/>
      <c r="O54" s="580"/>
      <c r="P54" s="581"/>
      <c r="Q54" s="528"/>
    </row>
    <row r="55" spans="2:17" ht="13" x14ac:dyDescent="0.3">
      <c r="B55" s="579" t="s">
        <v>724</v>
      </c>
      <c r="C55" s="580"/>
      <c r="D55" s="581" t="s">
        <v>725</v>
      </c>
      <c r="E55" s="581" t="s">
        <v>689</v>
      </c>
      <c r="F55" s="581" t="s">
        <v>726</v>
      </c>
      <c r="G55" s="580"/>
      <c r="H55" s="581" t="s">
        <v>725</v>
      </c>
      <c r="I55" s="581" t="s">
        <v>689</v>
      </c>
      <c r="J55" s="581" t="s">
        <v>726</v>
      </c>
      <c r="K55" s="580"/>
      <c r="L55" s="581" t="s">
        <v>725</v>
      </c>
      <c r="M55" s="581" t="s">
        <v>689</v>
      </c>
      <c r="N55" s="581" t="s">
        <v>726</v>
      </c>
      <c r="O55" s="580"/>
      <c r="P55" s="581" t="s">
        <v>726</v>
      </c>
      <c r="Q55" s="528"/>
    </row>
    <row r="56" spans="2:17" x14ac:dyDescent="0.25">
      <c r="B56" s="582"/>
      <c r="C56" s="582"/>
      <c r="D56" s="582"/>
      <c r="E56" s="582"/>
      <c r="F56" s="582"/>
      <c r="G56" s="582"/>
      <c r="H56" s="582"/>
      <c r="I56" s="582"/>
      <c r="J56" s="582"/>
      <c r="K56" s="582"/>
      <c r="L56" s="582"/>
      <c r="M56" s="582"/>
      <c r="N56" s="582"/>
      <c r="O56" s="582"/>
      <c r="P56" s="582"/>
      <c r="Q56" s="528"/>
    </row>
    <row r="57" spans="2:17" ht="13" x14ac:dyDescent="0.3">
      <c r="B57" s="583" t="s">
        <v>727</v>
      </c>
      <c r="C57" s="582"/>
      <c r="D57" s="584"/>
      <c r="E57" s="596">
        <f t="shared" ref="E57:E68" si="8">IF(D57&lt;&gt;0,F57/D57,0)</f>
        <v>0</v>
      </c>
      <c r="F57" s="586"/>
      <c r="G57" s="582"/>
      <c r="H57" s="584"/>
      <c r="I57" s="596">
        <f t="shared" ref="I57:I68" si="9">IF(H57&lt;&gt;0,J57/H57,0)</f>
        <v>0</v>
      </c>
      <c r="J57" s="597"/>
      <c r="K57" s="582"/>
      <c r="L57" s="584"/>
      <c r="M57" s="596">
        <f t="shared" ref="M57:M68" si="10">IF(L57&lt;&gt;0,N57/L57,0)</f>
        <v>0</v>
      </c>
      <c r="N57" s="586"/>
      <c r="O57" s="582"/>
      <c r="P57" s="588">
        <f t="shared" ref="P57:P68" si="11">J57+N57</f>
        <v>0</v>
      </c>
      <c r="Q57" s="528"/>
    </row>
    <row r="58" spans="2:17" ht="13" x14ac:dyDescent="0.3">
      <c r="B58" s="583" t="s">
        <v>728</v>
      </c>
      <c r="C58" s="582"/>
      <c r="D58" s="584"/>
      <c r="E58" s="596">
        <f t="shared" si="8"/>
        <v>0</v>
      </c>
      <c r="F58" s="586"/>
      <c r="G58" s="582"/>
      <c r="H58" s="584"/>
      <c r="I58" s="596">
        <f t="shared" si="9"/>
        <v>0</v>
      </c>
      <c r="J58" s="597"/>
      <c r="K58" s="582"/>
      <c r="L58" s="584"/>
      <c r="M58" s="596">
        <f t="shared" si="10"/>
        <v>0</v>
      </c>
      <c r="N58" s="586"/>
      <c r="O58" s="582"/>
      <c r="P58" s="588">
        <f t="shared" si="11"/>
        <v>0</v>
      </c>
      <c r="Q58" s="528"/>
    </row>
    <row r="59" spans="2:17" ht="13" x14ac:dyDescent="0.3">
      <c r="B59" s="583" t="s">
        <v>729</v>
      </c>
      <c r="C59" s="582"/>
      <c r="D59" s="584"/>
      <c r="E59" s="596">
        <f t="shared" si="8"/>
        <v>0</v>
      </c>
      <c r="F59" s="586"/>
      <c r="G59" s="582"/>
      <c r="H59" s="584"/>
      <c r="I59" s="596">
        <f t="shared" si="9"/>
        <v>0</v>
      </c>
      <c r="J59" s="597"/>
      <c r="K59" s="582"/>
      <c r="L59" s="584"/>
      <c r="M59" s="596">
        <f t="shared" si="10"/>
        <v>0</v>
      </c>
      <c r="N59" s="586"/>
      <c r="O59" s="582"/>
      <c r="P59" s="588">
        <f t="shared" si="11"/>
        <v>0</v>
      </c>
      <c r="Q59" s="528"/>
    </row>
    <row r="60" spans="2:17" ht="13" x14ac:dyDescent="0.3">
      <c r="B60" s="583" t="s">
        <v>730</v>
      </c>
      <c r="C60" s="582"/>
      <c r="D60" s="584"/>
      <c r="E60" s="596">
        <f t="shared" si="8"/>
        <v>0</v>
      </c>
      <c r="F60" s="586"/>
      <c r="G60" s="582"/>
      <c r="H60" s="584"/>
      <c r="I60" s="596">
        <f t="shared" si="9"/>
        <v>0</v>
      </c>
      <c r="J60" s="597"/>
      <c r="K60" s="582"/>
      <c r="L60" s="584"/>
      <c r="M60" s="596">
        <f t="shared" si="10"/>
        <v>0</v>
      </c>
      <c r="N60" s="586"/>
      <c r="O60" s="582"/>
      <c r="P60" s="588">
        <f t="shared" si="11"/>
        <v>0</v>
      </c>
      <c r="Q60" s="528"/>
    </row>
    <row r="61" spans="2:17" ht="13" x14ac:dyDescent="0.3">
      <c r="B61" s="583" t="s">
        <v>731</v>
      </c>
      <c r="C61" s="582"/>
      <c r="D61" s="584"/>
      <c r="E61" s="596">
        <f t="shared" si="8"/>
        <v>0</v>
      </c>
      <c r="F61" s="586"/>
      <c r="G61" s="582"/>
      <c r="H61" s="584"/>
      <c r="I61" s="596">
        <f t="shared" si="9"/>
        <v>0</v>
      </c>
      <c r="J61" s="597"/>
      <c r="K61" s="582"/>
      <c r="L61" s="584"/>
      <c r="M61" s="596">
        <f t="shared" si="10"/>
        <v>0</v>
      </c>
      <c r="N61" s="586"/>
      <c r="O61" s="582"/>
      <c r="P61" s="588">
        <f t="shared" si="11"/>
        <v>0</v>
      </c>
      <c r="Q61" s="528"/>
    </row>
    <row r="62" spans="2:17" ht="13" x14ac:dyDescent="0.3">
      <c r="B62" s="583" t="s">
        <v>732</v>
      </c>
      <c r="C62" s="582"/>
      <c r="D62" s="584"/>
      <c r="E62" s="596">
        <f t="shared" si="8"/>
        <v>0</v>
      </c>
      <c r="F62" s="586"/>
      <c r="G62" s="582"/>
      <c r="H62" s="584"/>
      <c r="I62" s="596">
        <f t="shared" si="9"/>
        <v>0</v>
      </c>
      <c r="J62" s="597"/>
      <c r="K62" s="582"/>
      <c r="L62" s="584"/>
      <c r="M62" s="596">
        <f t="shared" si="10"/>
        <v>0</v>
      </c>
      <c r="N62" s="586"/>
      <c r="O62" s="582"/>
      <c r="P62" s="588">
        <f t="shared" si="11"/>
        <v>0</v>
      </c>
      <c r="Q62" s="528"/>
    </row>
    <row r="63" spans="2:17" ht="13" x14ac:dyDescent="0.3">
      <c r="B63" s="583" t="s">
        <v>733</v>
      </c>
      <c r="C63" s="582"/>
      <c r="D63" s="584"/>
      <c r="E63" s="596">
        <f t="shared" si="8"/>
        <v>0</v>
      </c>
      <c r="F63" s="586"/>
      <c r="G63" s="582"/>
      <c r="H63" s="584"/>
      <c r="I63" s="596">
        <f t="shared" si="9"/>
        <v>0</v>
      </c>
      <c r="J63" s="597"/>
      <c r="K63" s="582"/>
      <c r="L63" s="584"/>
      <c r="M63" s="596">
        <f t="shared" si="10"/>
        <v>0</v>
      </c>
      <c r="N63" s="586"/>
      <c r="O63" s="582"/>
      <c r="P63" s="588">
        <f t="shared" si="11"/>
        <v>0</v>
      </c>
      <c r="Q63" s="528"/>
    </row>
    <row r="64" spans="2:17" ht="13" x14ac:dyDescent="0.3">
      <c r="B64" s="583" t="s">
        <v>734</v>
      </c>
      <c r="C64" s="582"/>
      <c r="D64" s="584"/>
      <c r="E64" s="596">
        <f t="shared" si="8"/>
        <v>0</v>
      </c>
      <c r="F64" s="586"/>
      <c r="G64" s="582"/>
      <c r="H64" s="584"/>
      <c r="I64" s="596">
        <f t="shared" si="9"/>
        <v>0</v>
      </c>
      <c r="J64" s="597"/>
      <c r="K64" s="582"/>
      <c r="L64" s="584"/>
      <c r="M64" s="596">
        <f t="shared" si="10"/>
        <v>0</v>
      </c>
      <c r="N64" s="586"/>
      <c r="O64" s="582"/>
      <c r="P64" s="588">
        <f t="shared" si="11"/>
        <v>0</v>
      </c>
      <c r="Q64" s="528"/>
    </row>
    <row r="65" spans="2:17" ht="13" x14ac:dyDescent="0.3">
      <c r="B65" s="583" t="s">
        <v>735</v>
      </c>
      <c r="C65" s="582"/>
      <c r="D65" s="584"/>
      <c r="E65" s="596">
        <f t="shared" si="8"/>
        <v>0</v>
      </c>
      <c r="F65" s="586"/>
      <c r="G65" s="582"/>
      <c r="H65" s="584"/>
      <c r="I65" s="596">
        <f t="shared" si="9"/>
        <v>0</v>
      </c>
      <c r="J65" s="597"/>
      <c r="K65" s="582"/>
      <c r="L65" s="584"/>
      <c r="M65" s="596">
        <f t="shared" si="10"/>
        <v>0</v>
      </c>
      <c r="N65" s="586"/>
      <c r="O65" s="582"/>
      <c r="P65" s="588">
        <f t="shared" si="11"/>
        <v>0</v>
      </c>
      <c r="Q65" s="528"/>
    </row>
    <row r="66" spans="2:17" ht="13" x14ac:dyDescent="0.3">
      <c r="B66" s="583" t="s">
        <v>736</v>
      </c>
      <c r="C66" s="582"/>
      <c r="D66" s="584"/>
      <c r="E66" s="596">
        <f t="shared" si="8"/>
        <v>0</v>
      </c>
      <c r="F66" s="586"/>
      <c r="G66" s="582"/>
      <c r="H66" s="584"/>
      <c r="I66" s="596">
        <f t="shared" si="9"/>
        <v>0</v>
      </c>
      <c r="J66" s="597"/>
      <c r="K66" s="582"/>
      <c r="L66" s="584"/>
      <c r="M66" s="596">
        <f t="shared" si="10"/>
        <v>0</v>
      </c>
      <c r="N66" s="586"/>
      <c r="O66" s="582"/>
      <c r="P66" s="588">
        <f t="shared" si="11"/>
        <v>0</v>
      </c>
      <c r="Q66" s="528"/>
    </row>
    <row r="67" spans="2:17" ht="13" x14ac:dyDescent="0.3">
      <c r="B67" s="583" t="s">
        <v>737</v>
      </c>
      <c r="C67" s="582"/>
      <c r="D67" s="584"/>
      <c r="E67" s="596">
        <f t="shared" si="8"/>
        <v>0</v>
      </c>
      <c r="F67" s="586"/>
      <c r="G67" s="582"/>
      <c r="H67" s="584"/>
      <c r="I67" s="596">
        <f t="shared" si="9"/>
        <v>0</v>
      </c>
      <c r="J67" s="597"/>
      <c r="K67" s="582"/>
      <c r="L67" s="584"/>
      <c r="M67" s="596">
        <f t="shared" si="10"/>
        <v>0</v>
      </c>
      <c r="N67" s="586"/>
      <c r="O67" s="582"/>
      <c r="P67" s="588">
        <f t="shared" si="11"/>
        <v>0</v>
      </c>
      <c r="Q67" s="528"/>
    </row>
    <row r="68" spans="2:17" ht="13" x14ac:dyDescent="0.3">
      <c r="B68" s="583" t="s">
        <v>738</v>
      </c>
      <c r="C68" s="582"/>
      <c r="D68" s="584"/>
      <c r="E68" s="596">
        <f t="shared" si="8"/>
        <v>0</v>
      </c>
      <c r="F68" s="586"/>
      <c r="G68" s="582"/>
      <c r="H68" s="584"/>
      <c r="I68" s="596">
        <f t="shared" si="9"/>
        <v>0</v>
      </c>
      <c r="J68" s="597"/>
      <c r="K68" s="582"/>
      <c r="L68" s="584"/>
      <c r="M68" s="596">
        <f t="shared" si="10"/>
        <v>0</v>
      </c>
      <c r="N68" s="586"/>
      <c r="O68" s="582"/>
      <c r="P68" s="588">
        <f t="shared" si="11"/>
        <v>0</v>
      </c>
      <c r="Q68" s="528"/>
    </row>
    <row r="69" spans="2:17" x14ac:dyDescent="0.25">
      <c r="B69" s="582"/>
      <c r="C69" s="582"/>
      <c r="D69" s="582"/>
      <c r="E69" s="582"/>
      <c r="F69" s="582"/>
      <c r="G69" s="582"/>
      <c r="H69" s="582"/>
      <c r="I69" s="582"/>
      <c r="J69" s="582"/>
      <c r="K69" s="582"/>
      <c r="L69" s="582"/>
      <c r="M69" s="582"/>
      <c r="N69" s="582"/>
      <c r="O69" s="582"/>
      <c r="P69" s="582"/>
      <c r="Q69" s="528"/>
    </row>
    <row r="70" spans="2:17" ht="13.5" thickBot="1" x14ac:dyDescent="0.35">
      <c r="B70" s="579" t="s">
        <v>245</v>
      </c>
      <c r="C70" s="582"/>
      <c r="D70" s="589">
        <f>SUM(D57:D68)</f>
        <v>0</v>
      </c>
      <c r="E70" s="590">
        <f>IF(D70&lt;&gt;0,F70/D70,0)</f>
        <v>0</v>
      </c>
      <c r="F70" s="591">
        <f>SUM(F57:F68)</f>
        <v>0</v>
      </c>
      <c r="G70" s="582"/>
      <c r="H70" s="589">
        <f>SUM(H57:H68)</f>
        <v>0</v>
      </c>
      <c r="I70" s="590">
        <f>IF(H70&lt;&gt;0,J70/H70,0)</f>
        <v>0</v>
      </c>
      <c r="J70" s="591">
        <f>SUM(J57:J68)</f>
        <v>0</v>
      </c>
      <c r="K70" s="582"/>
      <c r="L70" s="589">
        <f>SUM(L57:L68)</f>
        <v>0</v>
      </c>
      <c r="M70" s="590">
        <f>IF(L70&lt;&gt;0,N70/L70,0)</f>
        <v>0</v>
      </c>
      <c r="N70" s="591">
        <f>SUM(N57:N68)</f>
        <v>0</v>
      </c>
      <c r="O70" s="582"/>
      <c r="P70" s="591">
        <f>SUM(P57:P68)</f>
        <v>0</v>
      </c>
      <c r="Q70" s="528"/>
    </row>
    <row r="71" spans="2:17" x14ac:dyDescent="0.25">
      <c r="B71" s="582"/>
      <c r="C71" s="582"/>
      <c r="D71" s="582"/>
      <c r="E71" s="582"/>
      <c r="F71" s="582"/>
      <c r="G71" s="582"/>
      <c r="H71" s="582"/>
      <c r="I71" s="582"/>
      <c r="J71" s="582"/>
      <c r="K71" s="582"/>
      <c r="L71" s="582"/>
      <c r="M71" s="582"/>
      <c r="N71" s="582"/>
      <c r="O71" s="582"/>
      <c r="P71" s="582"/>
      <c r="Q71" s="528"/>
    </row>
    <row r="72" spans="2:17" ht="13" x14ac:dyDescent="0.25">
      <c r="B72" s="594" t="s">
        <v>742</v>
      </c>
      <c r="C72" s="577"/>
      <c r="D72" s="941" t="s">
        <v>720</v>
      </c>
      <c r="E72" s="941"/>
      <c r="F72" s="941"/>
      <c r="G72" s="577"/>
      <c r="H72" s="941" t="s">
        <v>721</v>
      </c>
      <c r="I72" s="941"/>
      <c r="J72" s="941"/>
      <c r="K72" s="577"/>
      <c r="L72" s="941" t="s">
        <v>722</v>
      </c>
      <c r="M72" s="941"/>
      <c r="N72" s="941"/>
      <c r="O72" s="577"/>
      <c r="P72" s="576" t="s">
        <v>723</v>
      </c>
      <c r="Q72" s="528"/>
    </row>
    <row r="73" spans="2:17" ht="13" x14ac:dyDescent="0.3">
      <c r="B73" s="595" t="s">
        <v>741</v>
      </c>
      <c r="C73" s="580"/>
      <c r="D73" s="581"/>
      <c r="E73" s="581"/>
      <c r="F73" s="581"/>
      <c r="G73" s="580"/>
      <c r="H73" s="581"/>
      <c r="I73" s="581"/>
      <c r="J73" s="581"/>
      <c r="K73" s="580"/>
      <c r="L73" s="581"/>
      <c r="M73" s="581"/>
      <c r="N73" s="581"/>
      <c r="O73" s="580"/>
      <c r="P73" s="581"/>
      <c r="Q73" s="528"/>
    </row>
    <row r="74" spans="2:17" ht="13" x14ac:dyDescent="0.3">
      <c r="B74" s="579" t="s">
        <v>724</v>
      </c>
      <c r="C74" s="580"/>
      <c r="D74" s="581" t="s">
        <v>725</v>
      </c>
      <c r="E74" s="581" t="s">
        <v>689</v>
      </c>
      <c r="F74" s="581" t="s">
        <v>726</v>
      </c>
      <c r="G74" s="580"/>
      <c r="H74" s="581" t="s">
        <v>725</v>
      </c>
      <c r="I74" s="581" t="s">
        <v>689</v>
      </c>
      <c r="J74" s="581" t="s">
        <v>726</v>
      </c>
      <c r="K74" s="580"/>
      <c r="L74" s="581" t="s">
        <v>725</v>
      </c>
      <c r="M74" s="581" t="s">
        <v>689</v>
      </c>
      <c r="N74" s="581" t="s">
        <v>726</v>
      </c>
      <c r="O74" s="580"/>
      <c r="P74" s="581" t="s">
        <v>726</v>
      </c>
      <c r="Q74" s="528"/>
    </row>
    <row r="75" spans="2:17" x14ac:dyDescent="0.25">
      <c r="B75" s="582"/>
      <c r="C75" s="582"/>
      <c r="D75" s="582"/>
      <c r="E75" s="582"/>
      <c r="F75" s="582"/>
      <c r="G75" s="582"/>
      <c r="H75" s="582"/>
      <c r="I75" s="582"/>
      <c r="J75" s="582"/>
      <c r="K75" s="582"/>
      <c r="L75" s="582"/>
      <c r="M75" s="582"/>
      <c r="N75" s="582"/>
      <c r="O75" s="582"/>
      <c r="P75" s="582"/>
      <c r="Q75" s="528"/>
    </row>
    <row r="76" spans="2:17" ht="13" x14ac:dyDescent="0.3">
      <c r="B76" s="583" t="s">
        <v>727</v>
      </c>
      <c r="C76" s="582"/>
      <c r="D76" s="584"/>
      <c r="E76" s="596">
        <f t="shared" ref="E76:E87" si="12">IF(D76&lt;&gt;0,F76/D76,0)</f>
        <v>0</v>
      </c>
      <c r="F76" s="586"/>
      <c r="G76" s="582"/>
      <c r="H76" s="584"/>
      <c r="I76" s="596">
        <f t="shared" ref="I76:I87" si="13">IF(H76&lt;&gt;0,J76/H76,0)</f>
        <v>0</v>
      </c>
      <c r="J76" s="597"/>
      <c r="K76" s="582"/>
      <c r="L76" s="584"/>
      <c r="M76" s="596">
        <f t="shared" ref="M76:M87" si="14">IF(L76&lt;&gt;0,N76/L76,0)</f>
        <v>0</v>
      </c>
      <c r="N76" s="586"/>
      <c r="O76" s="582"/>
      <c r="P76" s="588">
        <f t="shared" ref="P76:P87" si="15">J76+N76</f>
        <v>0</v>
      </c>
      <c r="Q76" s="528"/>
    </row>
    <row r="77" spans="2:17" ht="13" x14ac:dyDescent="0.3">
      <c r="B77" s="583" t="s">
        <v>728</v>
      </c>
      <c r="C77" s="582"/>
      <c r="D77" s="584"/>
      <c r="E77" s="596">
        <f t="shared" si="12"/>
        <v>0</v>
      </c>
      <c r="F77" s="586"/>
      <c r="G77" s="582"/>
      <c r="H77" s="584"/>
      <c r="I77" s="596">
        <f t="shared" si="13"/>
        <v>0</v>
      </c>
      <c r="J77" s="597"/>
      <c r="K77" s="582"/>
      <c r="L77" s="584"/>
      <c r="M77" s="596">
        <f t="shared" si="14"/>
        <v>0</v>
      </c>
      <c r="N77" s="586"/>
      <c r="O77" s="582"/>
      <c r="P77" s="588">
        <f t="shared" si="15"/>
        <v>0</v>
      </c>
      <c r="Q77" s="528"/>
    </row>
    <row r="78" spans="2:17" ht="13" x14ac:dyDescent="0.3">
      <c r="B78" s="583" t="s">
        <v>729</v>
      </c>
      <c r="C78" s="582"/>
      <c r="D78" s="584"/>
      <c r="E78" s="596">
        <f t="shared" si="12"/>
        <v>0</v>
      </c>
      <c r="F78" s="586"/>
      <c r="G78" s="582"/>
      <c r="H78" s="584"/>
      <c r="I78" s="596">
        <f t="shared" si="13"/>
        <v>0</v>
      </c>
      <c r="J78" s="597"/>
      <c r="K78" s="582"/>
      <c r="L78" s="584"/>
      <c r="M78" s="596">
        <f t="shared" si="14"/>
        <v>0</v>
      </c>
      <c r="N78" s="586"/>
      <c r="O78" s="582"/>
      <c r="P78" s="588">
        <f t="shared" si="15"/>
        <v>0</v>
      </c>
      <c r="Q78" s="528"/>
    </row>
    <row r="79" spans="2:17" ht="13" x14ac:dyDescent="0.3">
      <c r="B79" s="583" t="s">
        <v>730</v>
      </c>
      <c r="C79" s="582"/>
      <c r="D79" s="584"/>
      <c r="E79" s="596">
        <f t="shared" si="12"/>
        <v>0</v>
      </c>
      <c r="F79" s="586"/>
      <c r="G79" s="582"/>
      <c r="H79" s="584"/>
      <c r="I79" s="596">
        <f t="shared" si="13"/>
        <v>0</v>
      </c>
      <c r="J79" s="597"/>
      <c r="K79" s="582"/>
      <c r="L79" s="584"/>
      <c r="M79" s="596">
        <f t="shared" si="14"/>
        <v>0</v>
      </c>
      <c r="N79" s="586"/>
      <c r="O79" s="582"/>
      <c r="P79" s="588">
        <f t="shared" si="15"/>
        <v>0</v>
      </c>
      <c r="Q79" s="528"/>
    </row>
    <row r="80" spans="2:17" ht="13" x14ac:dyDescent="0.3">
      <c r="B80" s="583" t="s">
        <v>731</v>
      </c>
      <c r="C80" s="582"/>
      <c r="D80" s="584"/>
      <c r="E80" s="596">
        <f t="shared" si="12"/>
        <v>0</v>
      </c>
      <c r="F80" s="586"/>
      <c r="G80" s="582"/>
      <c r="H80" s="584"/>
      <c r="I80" s="596">
        <f t="shared" si="13"/>
        <v>0</v>
      </c>
      <c r="J80" s="597"/>
      <c r="K80" s="582"/>
      <c r="L80" s="584"/>
      <c r="M80" s="596">
        <f t="shared" si="14"/>
        <v>0</v>
      </c>
      <c r="N80" s="586"/>
      <c r="O80" s="582"/>
      <c r="P80" s="588">
        <f t="shared" si="15"/>
        <v>0</v>
      </c>
      <c r="Q80" s="528"/>
    </row>
    <row r="81" spans="2:17" ht="13" x14ac:dyDescent="0.3">
      <c r="B81" s="583" t="s">
        <v>732</v>
      </c>
      <c r="C81" s="582"/>
      <c r="D81" s="584"/>
      <c r="E81" s="596">
        <f t="shared" si="12"/>
        <v>0</v>
      </c>
      <c r="F81" s="586"/>
      <c r="G81" s="582"/>
      <c r="H81" s="584"/>
      <c r="I81" s="596">
        <f t="shared" si="13"/>
        <v>0</v>
      </c>
      <c r="J81" s="597"/>
      <c r="K81" s="582"/>
      <c r="L81" s="584"/>
      <c r="M81" s="596">
        <f t="shared" si="14"/>
        <v>0</v>
      </c>
      <c r="N81" s="586"/>
      <c r="O81" s="582"/>
      <c r="P81" s="588">
        <f t="shared" si="15"/>
        <v>0</v>
      </c>
      <c r="Q81" s="528"/>
    </row>
    <row r="82" spans="2:17" ht="13" x14ac:dyDescent="0.3">
      <c r="B82" s="583" t="s">
        <v>733</v>
      </c>
      <c r="C82" s="582"/>
      <c r="D82" s="584"/>
      <c r="E82" s="596">
        <f t="shared" si="12"/>
        <v>0</v>
      </c>
      <c r="F82" s="586"/>
      <c r="G82" s="582"/>
      <c r="H82" s="584"/>
      <c r="I82" s="596">
        <f t="shared" si="13"/>
        <v>0</v>
      </c>
      <c r="J82" s="597"/>
      <c r="K82" s="582"/>
      <c r="L82" s="584"/>
      <c r="M82" s="596">
        <f t="shared" si="14"/>
        <v>0</v>
      </c>
      <c r="N82" s="586"/>
      <c r="O82" s="582"/>
      <c r="P82" s="588">
        <f t="shared" si="15"/>
        <v>0</v>
      </c>
      <c r="Q82" s="528"/>
    </row>
    <row r="83" spans="2:17" ht="13" x14ac:dyDescent="0.3">
      <c r="B83" s="583" t="s">
        <v>734</v>
      </c>
      <c r="C83" s="582"/>
      <c r="D83" s="584"/>
      <c r="E83" s="596">
        <f t="shared" si="12"/>
        <v>0</v>
      </c>
      <c r="F83" s="586"/>
      <c r="G83" s="582"/>
      <c r="H83" s="584"/>
      <c r="I83" s="596">
        <f t="shared" si="13"/>
        <v>0</v>
      </c>
      <c r="J83" s="597"/>
      <c r="K83" s="582"/>
      <c r="L83" s="584"/>
      <c r="M83" s="596">
        <f t="shared" si="14"/>
        <v>0</v>
      </c>
      <c r="N83" s="586"/>
      <c r="O83" s="582"/>
      <c r="P83" s="588">
        <f t="shared" si="15"/>
        <v>0</v>
      </c>
      <c r="Q83" s="528"/>
    </row>
    <row r="84" spans="2:17" ht="13" x14ac:dyDescent="0.3">
      <c r="B84" s="583" t="s">
        <v>735</v>
      </c>
      <c r="C84" s="582"/>
      <c r="D84" s="584"/>
      <c r="E84" s="596">
        <f t="shared" si="12"/>
        <v>0</v>
      </c>
      <c r="F84" s="586"/>
      <c r="G84" s="582"/>
      <c r="H84" s="584"/>
      <c r="I84" s="596">
        <f t="shared" si="13"/>
        <v>0</v>
      </c>
      <c r="J84" s="597"/>
      <c r="K84" s="582"/>
      <c r="L84" s="584"/>
      <c r="M84" s="596">
        <f t="shared" si="14"/>
        <v>0</v>
      </c>
      <c r="N84" s="586"/>
      <c r="O84" s="582"/>
      <c r="P84" s="588">
        <f t="shared" si="15"/>
        <v>0</v>
      </c>
      <c r="Q84" s="528"/>
    </row>
    <row r="85" spans="2:17" ht="13" x14ac:dyDescent="0.3">
      <c r="B85" s="583" t="s">
        <v>736</v>
      </c>
      <c r="C85" s="582"/>
      <c r="D85" s="584"/>
      <c r="E85" s="596">
        <f t="shared" si="12"/>
        <v>0</v>
      </c>
      <c r="F85" s="586"/>
      <c r="G85" s="582"/>
      <c r="H85" s="584"/>
      <c r="I85" s="596">
        <f t="shared" si="13"/>
        <v>0</v>
      </c>
      <c r="J85" s="597"/>
      <c r="K85" s="582"/>
      <c r="L85" s="584"/>
      <c r="M85" s="596">
        <f t="shared" si="14"/>
        <v>0</v>
      </c>
      <c r="N85" s="586"/>
      <c r="O85" s="582"/>
      <c r="P85" s="588">
        <f t="shared" si="15"/>
        <v>0</v>
      </c>
      <c r="Q85" s="528"/>
    </row>
    <row r="86" spans="2:17" ht="13" x14ac:dyDescent="0.3">
      <c r="B86" s="583" t="s">
        <v>737</v>
      </c>
      <c r="C86" s="582"/>
      <c r="D86" s="584"/>
      <c r="E86" s="596">
        <f t="shared" si="12"/>
        <v>0</v>
      </c>
      <c r="F86" s="586"/>
      <c r="G86" s="582"/>
      <c r="H86" s="584"/>
      <c r="I86" s="596">
        <f t="shared" si="13"/>
        <v>0</v>
      </c>
      <c r="J86" s="597"/>
      <c r="K86" s="582"/>
      <c r="L86" s="584"/>
      <c r="M86" s="596">
        <f t="shared" si="14"/>
        <v>0</v>
      </c>
      <c r="N86" s="586"/>
      <c r="O86" s="582"/>
      <c r="P86" s="588">
        <f t="shared" si="15"/>
        <v>0</v>
      </c>
      <c r="Q86" s="528"/>
    </row>
    <row r="87" spans="2:17" ht="13" x14ac:dyDescent="0.3">
      <c r="B87" s="583" t="s">
        <v>738</v>
      </c>
      <c r="C87" s="582"/>
      <c r="D87" s="584"/>
      <c r="E87" s="596">
        <f t="shared" si="12"/>
        <v>0</v>
      </c>
      <c r="F87" s="586"/>
      <c r="G87" s="582"/>
      <c r="H87" s="584"/>
      <c r="I87" s="596">
        <f t="shared" si="13"/>
        <v>0</v>
      </c>
      <c r="J87" s="597"/>
      <c r="K87" s="582"/>
      <c r="L87" s="584"/>
      <c r="M87" s="596">
        <f t="shared" si="14"/>
        <v>0</v>
      </c>
      <c r="N87" s="586"/>
      <c r="O87" s="582"/>
      <c r="P87" s="588">
        <f t="shared" si="15"/>
        <v>0</v>
      </c>
      <c r="Q87" s="528"/>
    </row>
    <row r="88" spans="2:17" x14ac:dyDescent="0.25">
      <c r="B88" s="582"/>
      <c r="C88" s="582"/>
      <c r="D88" s="582"/>
      <c r="E88" s="582"/>
      <c r="F88" s="582"/>
      <c r="G88" s="582"/>
      <c r="H88" s="582"/>
      <c r="I88" s="582"/>
      <c r="J88" s="582"/>
      <c r="K88" s="582"/>
      <c r="L88" s="582"/>
      <c r="M88" s="582"/>
      <c r="N88" s="582"/>
      <c r="O88" s="582"/>
      <c r="P88" s="582"/>
      <c r="Q88" s="528"/>
    </row>
    <row r="89" spans="2:17" ht="13.5" thickBot="1" x14ac:dyDescent="0.35">
      <c r="B89" s="579" t="s">
        <v>245</v>
      </c>
      <c r="C89" s="582"/>
      <c r="D89" s="589">
        <f>SUM(D76:D87)</f>
        <v>0</v>
      </c>
      <c r="E89" s="590">
        <f>IF(D89&lt;&gt;0,F89/D89,0)</f>
        <v>0</v>
      </c>
      <c r="F89" s="591">
        <f>SUM(F76:F87)</f>
        <v>0</v>
      </c>
      <c r="G89" s="582"/>
      <c r="H89" s="589">
        <f>SUM(H76:H87)</f>
        <v>0</v>
      </c>
      <c r="I89" s="590">
        <f>IF(H89&lt;&gt;0,J89/H89,0)</f>
        <v>0</v>
      </c>
      <c r="J89" s="591">
        <f>SUM(J76:J87)</f>
        <v>0</v>
      </c>
      <c r="K89" s="582"/>
      <c r="L89" s="589">
        <f>SUM(L76:L87)</f>
        <v>0</v>
      </c>
      <c r="M89" s="590">
        <f>IF(L89&lt;&gt;0,N89/L89,0)</f>
        <v>0</v>
      </c>
      <c r="N89" s="591">
        <f>SUM(N76:N87)</f>
        <v>0</v>
      </c>
      <c r="O89" s="582"/>
      <c r="P89" s="591">
        <f>SUM(P76:P87)</f>
        <v>0</v>
      </c>
      <c r="Q89" s="528"/>
    </row>
    <row r="90" spans="2:17" x14ac:dyDescent="0.25">
      <c r="B90" s="582"/>
      <c r="C90" s="582"/>
      <c r="D90" s="582"/>
      <c r="E90" s="582"/>
      <c r="F90" s="582"/>
      <c r="G90" s="582"/>
      <c r="H90" s="582"/>
      <c r="I90" s="582"/>
      <c r="J90" s="582"/>
      <c r="K90" s="582"/>
      <c r="L90" s="582"/>
      <c r="M90" s="582"/>
      <c r="N90" s="582"/>
      <c r="O90" s="582"/>
      <c r="P90" s="582"/>
      <c r="Q90" s="528"/>
    </row>
    <row r="91" spans="2:17" ht="13" x14ac:dyDescent="0.25">
      <c r="B91" s="576" t="s">
        <v>245</v>
      </c>
      <c r="C91" s="577"/>
      <c r="D91" s="941" t="s">
        <v>720</v>
      </c>
      <c r="E91" s="941"/>
      <c r="F91" s="941"/>
      <c r="G91" s="577"/>
      <c r="H91" s="941" t="s">
        <v>721</v>
      </c>
      <c r="I91" s="941"/>
      <c r="J91" s="941"/>
      <c r="K91" s="577"/>
      <c r="L91" s="941" t="s">
        <v>722</v>
      </c>
      <c r="M91" s="941"/>
      <c r="N91" s="941"/>
      <c r="O91" s="577"/>
      <c r="P91" s="576" t="s">
        <v>723</v>
      </c>
      <c r="Q91" s="528"/>
    </row>
    <row r="92" spans="2:17" ht="13" x14ac:dyDescent="0.3">
      <c r="B92" s="582"/>
      <c r="C92" s="582"/>
      <c r="D92" s="942"/>
      <c r="E92" s="942"/>
      <c r="F92" s="942"/>
      <c r="G92" s="598"/>
      <c r="H92" s="942"/>
      <c r="I92" s="942"/>
      <c r="J92" s="942"/>
      <c r="K92" s="598"/>
      <c r="L92" s="942"/>
      <c r="M92" s="942"/>
      <c r="N92" s="942"/>
      <c r="O92" s="598"/>
      <c r="P92" s="599"/>
      <c r="Q92" s="528"/>
    </row>
    <row r="93" spans="2:17" ht="13" x14ac:dyDescent="0.3">
      <c r="B93" s="579" t="s">
        <v>724</v>
      </c>
      <c r="C93" s="582"/>
      <c r="D93" s="581" t="s">
        <v>725</v>
      </c>
      <c r="E93" s="581" t="s">
        <v>689</v>
      </c>
      <c r="F93" s="581" t="s">
        <v>726</v>
      </c>
      <c r="G93" s="580"/>
      <c r="H93" s="581" t="s">
        <v>725</v>
      </c>
      <c r="I93" s="581" t="s">
        <v>689</v>
      </c>
      <c r="J93" s="581" t="s">
        <v>726</v>
      </c>
      <c r="K93" s="580"/>
      <c r="L93" s="581" t="s">
        <v>725</v>
      </c>
      <c r="M93" s="581" t="s">
        <v>689</v>
      </c>
      <c r="N93" s="581" t="s">
        <v>726</v>
      </c>
      <c r="O93" s="580"/>
      <c r="P93" s="581" t="s">
        <v>726</v>
      </c>
      <c r="Q93" s="528"/>
    </row>
    <row r="94" spans="2:17" x14ac:dyDescent="0.25">
      <c r="B94" s="582"/>
      <c r="C94" s="582"/>
      <c r="D94" s="582"/>
      <c r="E94" s="582"/>
      <c r="F94" s="582"/>
      <c r="G94" s="582"/>
      <c r="H94" s="582"/>
      <c r="I94" s="582"/>
      <c r="J94" s="582"/>
      <c r="K94" s="582"/>
      <c r="L94" s="582"/>
      <c r="M94" s="582"/>
      <c r="N94" s="582"/>
      <c r="O94" s="582"/>
      <c r="P94" s="582"/>
      <c r="Q94" s="528"/>
    </row>
    <row r="95" spans="2:17" x14ac:dyDescent="0.25">
      <c r="B95" s="583" t="s">
        <v>727</v>
      </c>
      <c r="C95" s="582"/>
      <c r="D95" s="600">
        <f>D19+D38+D57+D76</f>
        <v>3468250.0000000009</v>
      </c>
      <c r="E95" s="601">
        <f t="shared" ref="E95:E106" si="16">IF(D95&lt;&gt;0,F95/D95,0)</f>
        <v>4.669999999999999</v>
      </c>
      <c r="F95" s="588">
        <f>F19+F38+F57+F76</f>
        <v>16196727.5</v>
      </c>
      <c r="G95" s="582"/>
      <c r="H95" s="600">
        <f>H19+H38+H57+H76</f>
        <v>3379789.9999999991</v>
      </c>
      <c r="I95" s="601">
        <f t="shared" ref="I95:I106" si="17">IF(H95&lt;&gt;0,J95/H95,0)</f>
        <v>0.77000000000000013</v>
      </c>
      <c r="J95" s="588">
        <f>J19+J38+J57+J76</f>
        <v>2602438.2999999998</v>
      </c>
      <c r="K95" s="582"/>
      <c r="L95" s="600">
        <f>L19+L38+L57+L76</f>
        <v>3407037</v>
      </c>
      <c r="M95" s="601">
        <f t="shared" ref="M95:M106" si="18">IF(L95&lt;&gt;0,N95/L95,0)</f>
        <v>2.5299999999999998</v>
      </c>
      <c r="N95" s="588">
        <f>N19+N38+N57+N76</f>
        <v>8619803.6099999994</v>
      </c>
      <c r="O95" s="582"/>
      <c r="P95" s="588">
        <f t="shared" ref="P95:P106" si="19">J95+N95</f>
        <v>11222241.91</v>
      </c>
      <c r="Q95" s="528"/>
    </row>
    <row r="96" spans="2:17" x14ac:dyDescent="0.25">
      <c r="B96" s="583" t="s">
        <v>728</v>
      </c>
      <c r="C96" s="582"/>
      <c r="D96" s="600">
        <f t="shared" ref="D96:D106" si="20">D20+D39+D58+D77</f>
        <v>3473220</v>
      </c>
      <c r="E96" s="601">
        <f t="shared" si="16"/>
        <v>4.67</v>
      </c>
      <c r="F96" s="588">
        <f t="shared" ref="F96:F106" si="21">F20+F39+F58+F77</f>
        <v>16219937.4</v>
      </c>
      <c r="G96" s="582"/>
      <c r="H96" s="600">
        <f t="shared" ref="H96:H106" si="22">H20+H39+H58+H77</f>
        <v>3475954</v>
      </c>
      <c r="I96" s="601">
        <f t="shared" si="17"/>
        <v>0.77</v>
      </c>
      <c r="J96" s="588">
        <f t="shared" ref="J96:J106" si="23">J20+J39+J58+J77</f>
        <v>2676484.58</v>
      </c>
      <c r="K96" s="582"/>
      <c r="L96" s="600">
        <f t="shared" ref="L96:L106" si="24">L20+L39+L58+L77</f>
        <v>3482537</v>
      </c>
      <c r="M96" s="601">
        <f t="shared" si="18"/>
        <v>2.5299999999999998</v>
      </c>
      <c r="N96" s="588">
        <f t="shared" ref="N96:N106" si="25">N20+N39+N58+N77</f>
        <v>8810818.6099999994</v>
      </c>
      <c r="O96" s="582"/>
      <c r="P96" s="588">
        <f t="shared" si="19"/>
        <v>11487303.189999999</v>
      </c>
      <c r="Q96" s="528"/>
    </row>
    <row r="97" spans="2:17" x14ac:dyDescent="0.25">
      <c r="B97" s="583" t="s">
        <v>729</v>
      </c>
      <c r="C97" s="582"/>
      <c r="D97" s="600">
        <f t="shared" si="20"/>
        <v>3380397</v>
      </c>
      <c r="E97" s="601">
        <f t="shared" si="16"/>
        <v>4.67</v>
      </c>
      <c r="F97" s="588">
        <f t="shared" si="21"/>
        <v>15786453.99</v>
      </c>
      <c r="G97" s="582"/>
      <c r="H97" s="600">
        <f t="shared" si="22"/>
        <v>3309232.0000000005</v>
      </c>
      <c r="I97" s="601">
        <f t="shared" si="17"/>
        <v>0.76999999999999991</v>
      </c>
      <c r="J97" s="588">
        <f t="shared" si="23"/>
        <v>2548108.64</v>
      </c>
      <c r="K97" s="582"/>
      <c r="L97" s="600">
        <f t="shared" si="24"/>
        <v>3341338.0000000005</v>
      </c>
      <c r="M97" s="601">
        <f t="shared" si="18"/>
        <v>2.5299999999999998</v>
      </c>
      <c r="N97" s="588">
        <f t="shared" si="25"/>
        <v>8453585.1400000006</v>
      </c>
      <c r="O97" s="582"/>
      <c r="P97" s="588">
        <f t="shared" si="19"/>
        <v>11001693.780000001</v>
      </c>
      <c r="Q97" s="528"/>
    </row>
    <row r="98" spans="2:17" x14ac:dyDescent="0.25">
      <c r="B98" s="583" t="s">
        <v>730</v>
      </c>
      <c r="C98" s="582"/>
      <c r="D98" s="600">
        <f t="shared" si="20"/>
        <v>2879480.0000000005</v>
      </c>
      <c r="E98" s="601">
        <f t="shared" si="16"/>
        <v>4.669999999999999</v>
      </c>
      <c r="F98" s="588">
        <f t="shared" si="21"/>
        <v>13447171.6</v>
      </c>
      <c r="G98" s="582"/>
      <c r="H98" s="600">
        <f t="shared" si="22"/>
        <v>3303262.8181818188</v>
      </c>
      <c r="I98" s="601">
        <f t="shared" si="17"/>
        <v>0.76999999999999991</v>
      </c>
      <c r="J98" s="588">
        <f t="shared" si="23"/>
        <v>2543512.37</v>
      </c>
      <c r="K98" s="582"/>
      <c r="L98" s="600">
        <f t="shared" si="24"/>
        <v>3231743.9367588935</v>
      </c>
      <c r="M98" s="601">
        <f t="shared" si="18"/>
        <v>2.5299999999999998</v>
      </c>
      <c r="N98" s="588">
        <f t="shared" si="25"/>
        <v>8176312.1600000001</v>
      </c>
      <c r="O98" s="582"/>
      <c r="P98" s="588">
        <f t="shared" si="19"/>
        <v>10719824.530000001</v>
      </c>
      <c r="Q98" s="528"/>
    </row>
    <row r="99" spans="2:17" x14ac:dyDescent="0.25">
      <c r="B99" s="583" t="s">
        <v>731</v>
      </c>
      <c r="C99" s="582"/>
      <c r="D99" s="600">
        <f t="shared" si="20"/>
        <v>3463227.9999999986</v>
      </c>
      <c r="E99" s="601">
        <f t="shared" si="16"/>
        <v>4.6700000000000017</v>
      </c>
      <c r="F99" s="588">
        <f t="shared" si="21"/>
        <v>16173274.76</v>
      </c>
      <c r="G99" s="582"/>
      <c r="H99" s="600">
        <f t="shared" si="22"/>
        <v>3388138.0000000009</v>
      </c>
      <c r="I99" s="601">
        <f t="shared" si="17"/>
        <v>0.76999999999999968</v>
      </c>
      <c r="J99" s="588">
        <f t="shared" si="23"/>
        <v>2608866.2599999998</v>
      </c>
      <c r="K99" s="582"/>
      <c r="L99" s="600">
        <f t="shared" si="24"/>
        <v>3417436.0000000005</v>
      </c>
      <c r="M99" s="601">
        <f t="shared" si="18"/>
        <v>2.5299999999999998</v>
      </c>
      <c r="N99" s="588">
        <f t="shared" si="25"/>
        <v>8646113.0800000001</v>
      </c>
      <c r="O99" s="582"/>
      <c r="P99" s="588">
        <f t="shared" si="19"/>
        <v>11254979.34</v>
      </c>
      <c r="Q99" s="528"/>
    </row>
    <row r="100" spans="2:17" x14ac:dyDescent="0.25">
      <c r="B100" s="583" t="s">
        <v>732</v>
      </c>
      <c r="C100" s="582"/>
      <c r="D100" s="600">
        <f t="shared" si="20"/>
        <v>4156286.0000000019</v>
      </c>
      <c r="E100" s="601">
        <f t="shared" si="16"/>
        <v>4.6699999999999982</v>
      </c>
      <c r="F100" s="588">
        <f t="shared" si="21"/>
        <v>19409855.620000001</v>
      </c>
      <c r="G100" s="582"/>
      <c r="H100" s="600">
        <f t="shared" si="22"/>
        <v>4193324</v>
      </c>
      <c r="I100" s="601">
        <f t="shared" si="17"/>
        <v>0.77</v>
      </c>
      <c r="J100" s="588">
        <f t="shared" si="23"/>
        <v>3228859.48</v>
      </c>
      <c r="K100" s="582"/>
      <c r="L100" s="600">
        <f t="shared" si="24"/>
        <v>4225527.0000000009</v>
      </c>
      <c r="M100" s="601">
        <f t="shared" si="18"/>
        <v>2.5299999999999994</v>
      </c>
      <c r="N100" s="588">
        <f t="shared" si="25"/>
        <v>10690583.310000001</v>
      </c>
      <c r="O100" s="582"/>
      <c r="P100" s="588">
        <f t="shared" si="19"/>
        <v>13919442.790000001</v>
      </c>
      <c r="Q100" s="528"/>
    </row>
    <row r="101" spans="2:17" x14ac:dyDescent="0.25">
      <c r="B101" s="583" t="s">
        <v>733</v>
      </c>
      <c r="C101" s="582"/>
      <c r="D101" s="600">
        <f t="shared" si="20"/>
        <v>4091752.0000000005</v>
      </c>
      <c r="E101" s="601">
        <f t="shared" si="16"/>
        <v>4.8999999999999995</v>
      </c>
      <c r="F101" s="588">
        <f t="shared" si="21"/>
        <v>20049584.800000001</v>
      </c>
      <c r="G101" s="582"/>
      <c r="H101" s="600">
        <f t="shared" si="22"/>
        <v>3988776.9999999995</v>
      </c>
      <c r="I101" s="601">
        <f t="shared" si="17"/>
        <v>0.81000000000000016</v>
      </c>
      <c r="J101" s="588">
        <f t="shared" si="23"/>
        <v>3230909.37</v>
      </c>
      <c r="K101" s="582"/>
      <c r="L101" s="600">
        <f t="shared" si="24"/>
        <v>4037807.9999999991</v>
      </c>
      <c r="M101" s="601">
        <f t="shared" si="18"/>
        <v>2.6500000000000004</v>
      </c>
      <c r="N101" s="588">
        <f t="shared" si="25"/>
        <v>10700191.199999999</v>
      </c>
      <c r="O101" s="582"/>
      <c r="P101" s="588">
        <f t="shared" si="19"/>
        <v>13931100.57</v>
      </c>
      <c r="Q101" s="528"/>
    </row>
    <row r="102" spans="2:17" x14ac:dyDescent="0.25">
      <c r="B102" s="583" t="s">
        <v>734</v>
      </c>
      <c r="C102" s="582"/>
      <c r="D102" s="600">
        <f t="shared" si="20"/>
        <v>4399730.9999999981</v>
      </c>
      <c r="E102" s="601">
        <f t="shared" si="16"/>
        <v>4.9000000000000021</v>
      </c>
      <c r="F102" s="588">
        <f t="shared" si="21"/>
        <v>21558681.899999999</v>
      </c>
      <c r="G102" s="582"/>
      <c r="H102" s="600">
        <f t="shared" si="22"/>
        <v>4242549</v>
      </c>
      <c r="I102" s="601">
        <f t="shared" si="17"/>
        <v>0.80999999999999994</v>
      </c>
      <c r="J102" s="588">
        <f t="shared" si="23"/>
        <v>3436464.69</v>
      </c>
      <c r="K102" s="582"/>
      <c r="L102" s="600">
        <f t="shared" si="24"/>
        <v>4278177.9999999991</v>
      </c>
      <c r="M102" s="601">
        <f t="shared" si="18"/>
        <v>2.6500000000000004</v>
      </c>
      <c r="N102" s="588">
        <f t="shared" si="25"/>
        <v>11337171.699999999</v>
      </c>
      <c r="O102" s="582"/>
      <c r="P102" s="588">
        <f t="shared" si="19"/>
        <v>14773636.389999999</v>
      </c>
      <c r="Q102" s="528"/>
    </row>
    <row r="103" spans="2:17" x14ac:dyDescent="0.25">
      <c r="B103" s="583" t="s">
        <v>735</v>
      </c>
      <c r="C103" s="582"/>
      <c r="D103" s="600">
        <f t="shared" si="20"/>
        <v>3350649.9999999995</v>
      </c>
      <c r="E103" s="601">
        <f t="shared" si="16"/>
        <v>4.9000000000000004</v>
      </c>
      <c r="F103" s="588">
        <f t="shared" si="21"/>
        <v>16418185</v>
      </c>
      <c r="G103" s="582"/>
      <c r="H103" s="600">
        <f t="shared" si="22"/>
        <v>3356043</v>
      </c>
      <c r="I103" s="601">
        <f t="shared" si="17"/>
        <v>0.81</v>
      </c>
      <c r="J103" s="588">
        <f t="shared" si="23"/>
        <v>2718394.83</v>
      </c>
      <c r="K103" s="582"/>
      <c r="L103" s="600">
        <f t="shared" si="24"/>
        <v>3380862</v>
      </c>
      <c r="M103" s="601">
        <f t="shared" si="18"/>
        <v>2.6500000000000004</v>
      </c>
      <c r="N103" s="588">
        <f t="shared" si="25"/>
        <v>8959284.3000000007</v>
      </c>
      <c r="O103" s="582"/>
      <c r="P103" s="588">
        <f t="shared" si="19"/>
        <v>11677679.130000001</v>
      </c>
      <c r="Q103" s="528"/>
    </row>
    <row r="104" spans="2:17" x14ac:dyDescent="0.25">
      <c r="B104" s="583" t="s">
        <v>736</v>
      </c>
      <c r="C104" s="582"/>
      <c r="D104" s="600">
        <f t="shared" si="20"/>
        <v>3036901.0000000005</v>
      </c>
      <c r="E104" s="601">
        <f t="shared" si="16"/>
        <v>4.8999999999999995</v>
      </c>
      <c r="F104" s="588">
        <f t="shared" si="21"/>
        <v>14880814.9</v>
      </c>
      <c r="G104" s="582"/>
      <c r="H104" s="600">
        <f t="shared" si="22"/>
        <v>3086546.9999999995</v>
      </c>
      <c r="I104" s="601">
        <f t="shared" si="17"/>
        <v>0.81</v>
      </c>
      <c r="J104" s="588">
        <f t="shared" si="23"/>
        <v>2500103.0699999998</v>
      </c>
      <c r="K104" s="582"/>
      <c r="L104" s="600">
        <f t="shared" si="24"/>
        <v>3101608</v>
      </c>
      <c r="M104" s="601">
        <f t="shared" si="18"/>
        <v>2.65</v>
      </c>
      <c r="N104" s="588">
        <f t="shared" si="25"/>
        <v>8219261.2000000002</v>
      </c>
      <c r="O104" s="582"/>
      <c r="P104" s="588">
        <f t="shared" si="19"/>
        <v>10719364.27</v>
      </c>
      <c r="Q104" s="528"/>
    </row>
    <row r="105" spans="2:17" x14ac:dyDescent="0.25">
      <c r="B105" s="583" t="s">
        <v>737</v>
      </c>
      <c r="C105" s="582"/>
      <c r="D105" s="600">
        <f t="shared" si="20"/>
        <v>3338596</v>
      </c>
      <c r="E105" s="601">
        <f t="shared" si="16"/>
        <v>4.9000000000000004</v>
      </c>
      <c r="F105" s="588">
        <f t="shared" si="21"/>
        <v>16359120.4</v>
      </c>
      <c r="G105" s="582"/>
      <c r="H105" s="600">
        <f t="shared" si="22"/>
        <v>3240514</v>
      </c>
      <c r="I105" s="601">
        <f t="shared" si="17"/>
        <v>0.80999999999999994</v>
      </c>
      <c r="J105" s="588">
        <f t="shared" si="23"/>
        <v>2624816.34</v>
      </c>
      <c r="K105" s="582"/>
      <c r="L105" s="600">
        <f t="shared" si="24"/>
        <v>3298380.0000000005</v>
      </c>
      <c r="M105" s="601">
        <f t="shared" si="18"/>
        <v>2.6499999999999995</v>
      </c>
      <c r="N105" s="588">
        <f t="shared" si="25"/>
        <v>8740707</v>
      </c>
      <c r="O105" s="582"/>
      <c r="P105" s="588">
        <f t="shared" si="19"/>
        <v>11365523.34</v>
      </c>
      <c r="Q105" s="528"/>
    </row>
    <row r="106" spans="2:17" x14ac:dyDescent="0.25">
      <c r="B106" s="583" t="s">
        <v>738</v>
      </c>
      <c r="C106" s="582"/>
      <c r="D106" s="600">
        <f t="shared" si="20"/>
        <v>3403202.9999999991</v>
      </c>
      <c r="E106" s="601">
        <f t="shared" si="16"/>
        <v>4.9000000000000012</v>
      </c>
      <c r="F106" s="588">
        <f t="shared" si="21"/>
        <v>16675694.699999999</v>
      </c>
      <c r="G106" s="582"/>
      <c r="H106" s="600">
        <f t="shared" si="22"/>
        <v>3350541.0000000005</v>
      </c>
      <c r="I106" s="601">
        <f t="shared" si="17"/>
        <v>0.80999999999999983</v>
      </c>
      <c r="J106" s="588">
        <f t="shared" si="23"/>
        <v>2713938.21</v>
      </c>
      <c r="K106" s="582"/>
      <c r="L106" s="600">
        <f t="shared" si="24"/>
        <v>3401758.0000000009</v>
      </c>
      <c r="M106" s="601">
        <f t="shared" si="18"/>
        <v>2.649999999999999</v>
      </c>
      <c r="N106" s="588">
        <f t="shared" si="25"/>
        <v>9014658.6999999993</v>
      </c>
      <c r="O106" s="582"/>
      <c r="P106" s="588">
        <f t="shared" si="19"/>
        <v>11728596.91</v>
      </c>
      <c r="Q106" s="528"/>
    </row>
    <row r="107" spans="2:17" x14ac:dyDescent="0.25">
      <c r="B107" s="582"/>
      <c r="C107" s="582"/>
      <c r="D107" s="582"/>
      <c r="E107" s="582"/>
      <c r="F107" s="582"/>
      <c r="G107" s="582"/>
      <c r="H107" s="582"/>
      <c r="I107" s="582"/>
      <c r="J107" s="582"/>
      <c r="K107" s="582"/>
      <c r="L107" s="582"/>
      <c r="M107" s="582"/>
      <c r="N107" s="582"/>
      <c r="O107" s="582"/>
      <c r="P107" s="588"/>
      <c r="Q107" s="528"/>
    </row>
    <row r="108" spans="2:17" ht="13.5" thickBot="1" x14ac:dyDescent="0.35">
      <c r="B108" s="579" t="s">
        <v>245</v>
      </c>
      <c r="C108" s="582"/>
      <c r="D108" s="589">
        <f>SUM(D95:D106)</f>
        <v>42441694</v>
      </c>
      <c r="E108" s="590">
        <f>IF(D108&lt;&gt;0,F108/D108,0)</f>
        <v>4.7871676038661413</v>
      </c>
      <c r="F108" s="591">
        <f>SUM(F95:F106)</f>
        <v>203175502.56999999</v>
      </c>
      <c r="G108" s="582"/>
      <c r="H108" s="589">
        <f>SUM(H95:H106)</f>
        <v>42314671.81818182</v>
      </c>
      <c r="I108" s="590">
        <f>IF(H108&lt;&gt;0,J108/H108,0)</f>
        <v>0.79010174730067306</v>
      </c>
      <c r="J108" s="591">
        <f>SUM(J95:J106)</f>
        <v>33432896.140000004</v>
      </c>
      <c r="K108" s="582"/>
      <c r="L108" s="589">
        <f>SUM(L95:L106)</f>
        <v>42604212.936758891</v>
      </c>
      <c r="M108" s="590">
        <f>IF(L108&lt;&gt;0,N108/L108,0)</f>
        <v>2.5905534312728529</v>
      </c>
      <c r="N108" s="591">
        <f>SUM(N95:N106)</f>
        <v>110368490.01000001</v>
      </c>
      <c r="O108" s="582"/>
      <c r="P108" s="591">
        <f>SUM(P95:P106)</f>
        <v>143801386.15000001</v>
      </c>
      <c r="Q108" s="528"/>
    </row>
    <row r="109" spans="2:17" x14ac:dyDescent="0.25">
      <c r="B109" s="35"/>
      <c r="C109" s="35"/>
      <c r="D109" s="35"/>
      <c r="E109" s="35"/>
      <c r="F109" s="35"/>
      <c r="G109" s="35"/>
      <c r="H109" s="35"/>
      <c r="I109" s="35"/>
      <c r="J109" s="35"/>
      <c r="K109" s="35"/>
      <c r="L109" s="35"/>
      <c r="M109" s="35"/>
      <c r="N109" s="35"/>
      <c r="O109" s="35"/>
      <c r="P109" s="588"/>
    </row>
    <row r="110" spans="2:17" ht="13" x14ac:dyDescent="0.25">
      <c r="B110" s="35"/>
      <c r="C110" s="35"/>
      <c r="D110" s="35"/>
      <c r="E110" s="35"/>
      <c r="F110" s="35"/>
      <c r="G110" s="35"/>
      <c r="H110" s="35"/>
      <c r="I110" s="35"/>
      <c r="J110" s="35"/>
      <c r="K110" s="35"/>
      <c r="L110" s="35"/>
      <c r="M110" s="602"/>
      <c r="N110" s="603" t="s">
        <v>743</v>
      </c>
      <c r="O110" s="35"/>
      <c r="P110" s="604">
        <f>'11. RTSR - UTRs &amp; Sub-Tx'!E74</f>
        <v>-12165159.540000001</v>
      </c>
    </row>
    <row r="111" spans="2:17" x14ac:dyDescent="0.25">
      <c r="B111" s="35"/>
      <c r="C111" s="35"/>
      <c r="D111" s="35"/>
      <c r="E111" s="35"/>
      <c r="F111" s="35"/>
      <c r="G111" s="35"/>
      <c r="H111" s="35"/>
      <c r="I111" s="35"/>
      <c r="J111" s="35"/>
      <c r="K111" s="35"/>
      <c r="L111" s="35"/>
      <c r="M111" s="35"/>
      <c r="N111" s="35"/>
      <c r="O111" s="35"/>
      <c r="P111" s="35"/>
    </row>
    <row r="112" spans="2:17" ht="13.5" thickBot="1" x14ac:dyDescent="0.35">
      <c r="B112" s="35"/>
      <c r="C112" s="35"/>
      <c r="D112" s="35"/>
      <c r="E112" s="35"/>
      <c r="F112" s="35"/>
      <c r="G112" s="35"/>
      <c r="H112" s="35"/>
      <c r="I112" s="35"/>
      <c r="J112" s="35"/>
      <c r="K112" s="35"/>
      <c r="L112" s="35"/>
      <c r="M112" s="35"/>
      <c r="N112" s="605" t="s">
        <v>744</v>
      </c>
      <c r="O112" s="35"/>
      <c r="P112" s="591">
        <f>P108+P110</f>
        <v>131636226.61</v>
      </c>
    </row>
    <row r="115" spans="10:14" x14ac:dyDescent="0.25">
      <c r="J115" s="701"/>
      <c r="N115" s="701"/>
    </row>
  </sheetData>
  <mergeCells count="19">
    <mergeCell ref="D91:F91"/>
    <mergeCell ref="H91:J91"/>
    <mergeCell ref="L91:N91"/>
    <mergeCell ref="D92:F92"/>
    <mergeCell ref="H92:J92"/>
    <mergeCell ref="L92:N92"/>
    <mergeCell ref="D53:F53"/>
    <mergeCell ref="H53:J53"/>
    <mergeCell ref="L53:N53"/>
    <mergeCell ref="D72:F72"/>
    <mergeCell ref="H72:J72"/>
    <mergeCell ref="L72:N72"/>
    <mergeCell ref="B13:P13"/>
    <mergeCell ref="D16:F16"/>
    <mergeCell ref="H16:J16"/>
    <mergeCell ref="L16:N16"/>
    <mergeCell ref="D34:F34"/>
    <mergeCell ref="H34:J34"/>
    <mergeCell ref="L34:N34"/>
  </mergeCells>
  <pageMargins left="0.70866141732283472" right="0.70866141732283472" top="1.3385826771653544" bottom="0.47244094488188981" header="0.31496062992125984" footer="0.31496062992125984"/>
  <pageSetup scale="44" orientation="portrait" r:id="rId1"/>
  <headerFooter scaleWithDoc="0">
    <oddHeader>&amp;R&amp;7Toronto Hydro-Electric System Limited 
EB-2022-0065
Tab 3
Schedule 1
ORIGINAL
Page &amp;P of &amp;N</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1AFFF-DC83-406D-95D5-065255614D7E}">
  <sheetPr>
    <pageSetUpPr fitToPage="1"/>
  </sheetPr>
  <dimension ref="A13:Q113"/>
  <sheetViews>
    <sheetView showGridLines="0" topLeftCell="B1" zoomScale="70" zoomScaleNormal="70" workbookViewId="0">
      <selection activeCell="E22" sqref="E22"/>
    </sheetView>
  </sheetViews>
  <sheetFormatPr defaultColWidth="9.26953125" defaultRowHeight="12.5" x14ac:dyDescent="0.25"/>
  <cols>
    <col min="1" max="1" width="11.7265625" style="511" hidden="1" customWidth="1"/>
    <col min="2" max="2" width="30.26953125" style="511" customWidth="1"/>
    <col min="3" max="3" width="3.7265625" style="511" customWidth="1"/>
    <col min="4" max="4" width="13.7265625" style="511" customWidth="1"/>
    <col min="5" max="5" width="15.26953125" style="511" customWidth="1"/>
    <col min="6" max="6" width="13.7265625" style="511" customWidth="1"/>
    <col min="7" max="7" width="2.7265625" style="511" customWidth="1"/>
    <col min="8" max="8" width="13.7265625" style="511" customWidth="1"/>
    <col min="9" max="9" width="10.26953125" style="511" bestFit="1" customWidth="1"/>
    <col min="10" max="10" width="13.7265625" style="511" customWidth="1"/>
    <col min="11" max="11" width="3.26953125" style="511" customWidth="1"/>
    <col min="12" max="12" width="13.7265625" style="511" customWidth="1"/>
    <col min="13" max="13" width="9.453125" style="511" bestFit="1" customWidth="1"/>
    <col min="14" max="14" width="13.7265625" style="511" customWidth="1"/>
    <col min="15" max="15" width="3.7265625" style="511" customWidth="1"/>
    <col min="16" max="16" width="18.26953125" style="511" customWidth="1"/>
    <col min="17" max="16384" width="9.26953125" style="511"/>
  </cols>
  <sheetData>
    <row r="13" spans="2:17" ht="18.75" customHeight="1" x14ac:dyDescent="0.35">
      <c r="B13" s="943" t="s">
        <v>745</v>
      </c>
      <c r="C13" s="940"/>
      <c r="D13" s="940"/>
      <c r="E13" s="940"/>
      <c r="F13" s="940"/>
      <c r="G13" s="940"/>
      <c r="H13" s="940"/>
      <c r="I13" s="940"/>
      <c r="J13" s="940"/>
      <c r="K13" s="940"/>
      <c r="L13" s="940"/>
      <c r="M13" s="940"/>
      <c r="N13" s="940"/>
      <c r="O13" s="940"/>
      <c r="P13" s="940"/>
    </row>
    <row r="16" spans="2:17" ht="13" x14ac:dyDescent="0.25">
      <c r="B16" s="576" t="s">
        <v>719</v>
      </c>
      <c r="C16" s="577"/>
      <c r="D16" s="941" t="s">
        <v>720</v>
      </c>
      <c r="E16" s="941"/>
      <c r="F16" s="941"/>
      <c r="G16" s="577"/>
      <c r="H16" s="941" t="s">
        <v>721</v>
      </c>
      <c r="I16" s="941"/>
      <c r="J16" s="941"/>
      <c r="K16" s="577"/>
      <c r="L16" s="941" t="s">
        <v>722</v>
      </c>
      <c r="M16" s="941"/>
      <c r="N16" s="941"/>
      <c r="O16" s="577"/>
      <c r="P16" s="576" t="s">
        <v>723</v>
      </c>
      <c r="Q16" s="528"/>
    </row>
    <row r="17" spans="2:17" ht="15.5" x14ac:dyDescent="0.35">
      <c r="B17" s="582"/>
      <c r="C17" s="582"/>
      <c r="D17" s="942"/>
      <c r="E17" s="942"/>
      <c r="F17" s="942"/>
      <c r="G17" s="598"/>
      <c r="H17" s="942"/>
      <c r="I17" s="942"/>
      <c r="J17" s="942"/>
      <c r="K17" s="598"/>
      <c r="L17" s="942"/>
      <c r="M17" s="942"/>
      <c r="N17" s="942"/>
      <c r="O17" s="582"/>
      <c r="P17" s="599"/>
      <c r="Q17" s="578"/>
    </row>
    <row r="18" spans="2:17" ht="13" x14ac:dyDescent="0.3">
      <c r="B18" s="579" t="s">
        <v>724</v>
      </c>
      <c r="C18" s="582"/>
      <c r="D18" s="606" t="s">
        <v>725</v>
      </c>
      <c r="E18" s="606" t="s">
        <v>689</v>
      </c>
      <c r="F18" s="606" t="s">
        <v>726</v>
      </c>
      <c r="G18" s="582"/>
      <c r="H18" s="606" t="s">
        <v>725</v>
      </c>
      <c r="I18" s="606" t="s">
        <v>689</v>
      </c>
      <c r="J18" s="606" t="s">
        <v>726</v>
      </c>
      <c r="K18" s="582"/>
      <c r="L18" s="606" t="s">
        <v>725</v>
      </c>
      <c r="M18" s="606" t="s">
        <v>689</v>
      </c>
      <c r="N18" s="606" t="s">
        <v>726</v>
      </c>
      <c r="O18" s="582"/>
      <c r="P18" s="606" t="s">
        <v>726</v>
      </c>
      <c r="Q18" s="528"/>
    </row>
    <row r="19" spans="2:17" x14ac:dyDescent="0.25">
      <c r="B19" s="582"/>
      <c r="C19" s="582"/>
      <c r="D19" s="582"/>
      <c r="E19" s="582"/>
      <c r="F19" s="582"/>
      <c r="G19" s="582"/>
      <c r="H19" s="582"/>
      <c r="I19" s="582"/>
      <c r="J19" s="582"/>
      <c r="K19" s="582"/>
      <c r="L19" s="582"/>
      <c r="M19" s="582"/>
      <c r="N19" s="582"/>
      <c r="O19" s="582"/>
      <c r="P19" s="582"/>
      <c r="Q19" s="528"/>
    </row>
    <row r="20" spans="2:17" x14ac:dyDescent="0.25">
      <c r="B20" s="583" t="s">
        <v>727</v>
      </c>
      <c r="C20" s="582"/>
      <c r="D20" s="607">
        <f>'12. RTSR - Historical Wholesale'!D19</f>
        <v>3468250.0000000009</v>
      </c>
      <c r="E20" s="601">
        <f>'11. RTSR - UTRs &amp; Sub-Tx'!I22</f>
        <v>5.13</v>
      </c>
      <c r="F20" s="608">
        <f>D20*E20</f>
        <v>17792122.500000004</v>
      </c>
      <c r="G20" s="582"/>
      <c r="H20" s="607">
        <f>'12. RTSR - Historical Wholesale'!H19</f>
        <v>3379789.9999999991</v>
      </c>
      <c r="I20" s="601">
        <f>'11. RTSR - UTRs &amp; Sub-Tx'!I24</f>
        <v>0.88</v>
      </c>
      <c r="J20" s="608">
        <f>H20*I20</f>
        <v>2974215.1999999993</v>
      </c>
      <c r="K20" s="582"/>
      <c r="L20" s="607">
        <f>'12. RTSR - Historical Wholesale'!L19</f>
        <v>3407037</v>
      </c>
      <c r="M20" s="601">
        <f>'11. RTSR - UTRs &amp; Sub-Tx'!I26</f>
        <v>2.81</v>
      </c>
      <c r="N20" s="608">
        <f>L20*M20</f>
        <v>9573773.9700000007</v>
      </c>
      <c r="O20" s="582"/>
      <c r="P20" s="588">
        <f t="shared" ref="P20:P31" si="0">J20+N20</f>
        <v>12547989.17</v>
      </c>
      <c r="Q20" s="528"/>
    </row>
    <row r="21" spans="2:17" x14ac:dyDescent="0.25">
      <c r="B21" s="583" t="s">
        <v>728</v>
      </c>
      <c r="C21" s="582"/>
      <c r="D21" s="607">
        <f>'12. RTSR - Historical Wholesale'!D20</f>
        <v>3473220</v>
      </c>
      <c r="E21" s="601">
        <f>E20</f>
        <v>5.13</v>
      </c>
      <c r="F21" s="608">
        <f t="shared" ref="F21:F31" si="1">D21*E21</f>
        <v>17817618.600000001</v>
      </c>
      <c r="G21" s="582"/>
      <c r="H21" s="607">
        <f>'12. RTSR - Historical Wholesale'!H20</f>
        <v>3475954</v>
      </c>
      <c r="I21" s="601">
        <f>I20</f>
        <v>0.88</v>
      </c>
      <c r="J21" s="608">
        <f t="shared" ref="J21:J31" si="2">H21*I21</f>
        <v>3058839.52</v>
      </c>
      <c r="K21" s="582"/>
      <c r="L21" s="607">
        <f>'12. RTSR - Historical Wholesale'!L20</f>
        <v>3482537</v>
      </c>
      <c r="M21" s="601">
        <f>M20</f>
        <v>2.81</v>
      </c>
      <c r="N21" s="608">
        <f t="shared" ref="N21:N31" si="3">L21*M21</f>
        <v>9785928.9700000007</v>
      </c>
      <c r="O21" s="582"/>
      <c r="P21" s="588">
        <f t="shared" si="0"/>
        <v>12844768.49</v>
      </c>
      <c r="Q21" s="528"/>
    </row>
    <row r="22" spans="2:17" x14ac:dyDescent="0.25">
      <c r="B22" s="583" t="s">
        <v>729</v>
      </c>
      <c r="C22" s="582"/>
      <c r="D22" s="607">
        <f>'12. RTSR - Historical Wholesale'!D21</f>
        <v>3380397</v>
      </c>
      <c r="E22" s="601">
        <f>E21</f>
        <v>5.13</v>
      </c>
      <c r="F22" s="608">
        <f t="shared" si="1"/>
        <v>17341436.609999999</v>
      </c>
      <c r="G22" s="582"/>
      <c r="H22" s="607">
        <f>'12. RTSR - Historical Wholesale'!H21</f>
        <v>3309232.0000000005</v>
      </c>
      <c r="I22" s="601">
        <f t="shared" ref="I22:I31" si="4">I21</f>
        <v>0.88</v>
      </c>
      <c r="J22" s="608">
        <f t="shared" si="2"/>
        <v>2912124.1600000006</v>
      </c>
      <c r="K22" s="582"/>
      <c r="L22" s="607">
        <f>'12. RTSR - Historical Wholesale'!L21</f>
        <v>3341338.0000000005</v>
      </c>
      <c r="M22" s="601">
        <f t="shared" ref="M22:M31" si="5">M21</f>
        <v>2.81</v>
      </c>
      <c r="N22" s="608">
        <f t="shared" si="3"/>
        <v>9389159.7800000012</v>
      </c>
      <c r="O22" s="582"/>
      <c r="P22" s="588">
        <f t="shared" si="0"/>
        <v>12301283.940000001</v>
      </c>
      <c r="Q22" s="528"/>
    </row>
    <row r="23" spans="2:17" x14ac:dyDescent="0.25">
      <c r="B23" s="583" t="s">
        <v>730</v>
      </c>
      <c r="C23" s="582"/>
      <c r="D23" s="607">
        <f>'12. RTSR - Historical Wholesale'!D22</f>
        <v>2879480.0000000005</v>
      </c>
      <c r="E23" s="601">
        <f>'11. RTSR - UTRs &amp; Sub-Tx'!J22</f>
        <v>5.46</v>
      </c>
      <c r="F23" s="608">
        <f t="shared" si="1"/>
        <v>15721960.800000003</v>
      </c>
      <c r="G23" s="582"/>
      <c r="H23" s="607">
        <f>'12. RTSR - Historical Wholesale'!H22</f>
        <v>3303262.8181818188</v>
      </c>
      <c r="I23" s="601">
        <f>'11. RTSR - UTRs &amp; Sub-Tx'!J24</f>
        <v>0.88</v>
      </c>
      <c r="J23" s="608">
        <f t="shared" si="2"/>
        <v>2906871.2800000007</v>
      </c>
      <c r="K23" s="582"/>
      <c r="L23" s="607">
        <f>'12. RTSR - Historical Wholesale'!L22</f>
        <v>3231743.9367588935</v>
      </c>
      <c r="M23" s="601">
        <f>'11. RTSR - UTRs &amp; Sub-Tx'!J26</f>
        <v>2.81</v>
      </c>
      <c r="N23" s="608">
        <f t="shared" si="3"/>
        <v>9081200.4622924905</v>
      </c>
      <c r="O23" s="582"/>
      <c r="P23" s="588">
        <f t="shared" si="0"/>
        <v>11988071.742292492</v>
      </c>
      <c r="Q23" s="528"/>
    </row>
    <row r="24" spans="2:17" x14ac:dyDescent="0.25">
      <c r="B24" s="583" t="s">
        <v>731</v>
      </c>
      <c r="C24" s="582"/>
      <c r="D24" s="607">
        <f>'12. RTSR - Historical Wholesale'!D23</f>
        <v>3463227.9999999986</v>
      </c>
      <c r="E24" s="601">
        <f t="shared" ref="E24:E31" si="6">E23</f>
        <v>5.46</v>
      </c>
      <c r="F24" s="608">
        <f t="shared" si="1"/>
        <v>18909224.879999992</v>
      </c>
      <c r="G24" s="582"/>
      <c r="H24" s="607">
        <f>'12. RTSR - Historical Wholesale'!H23</f>
        <v>3388138.0000000009</v>
      </c>
      <c r="I24" s="601">
        <f t="shared" si="4"/>
        <v>0.88</v>
      </c>
      <c r="J24" s="608">
        <f t="shared" si="2"/>
        <v>2981561.4400000009</v>
      </c>
      <c r="K24" s="582"/>
      <c r="L24" s="607">
        <f>'12. RTSR - Historical Wholesale'!L23</f>
        <v>3417436.0000000005</v>
      </c>
      <c r="M24" s="601">
        <f t="shared" si="5"/>
        <v>2.81</v>
      </c>
      <c r="N24" s="608">
        <f t="shared" si="3"/>
        <v>9602995.160000002</v>
      </c>
      <c r="O24" s="582"/>
      <c r="P24" s="588">
        <f t="shared" si="0"/>
        <v>12584556.600000003</v>
      </c>
      <c r="Q24" s="528"/>
    </row>
    <row r="25" spans="2:17" x14ac:dyDescent="0.25">
      <c r="B25" s="583" t="s">
        <v>732</v>
      </c>
      <c r="C25" s="582"/>
      <c r="D25" s="607">
        <f>'12. RTSR - Historical Wholesale'!D24</f>
        <v>4156286.0000000019</v>
      </c>
      <c r="E25" s="601">
        <f t="shared" si="6"/>
        <v>5.46</v>
      </c>
      <c r="F25" s="608">
        <f t="shared" si="1"/>
        <v>22693321.56000001</v>
      </c>
      <c r="G25" s="582"/>
      <c r="H25" s="607">
        <f>'12. RTSR - Historical Wholesale'!H24</f>
        <v>4193324</v>
      </c>
      <c r="I25" s="601">
        <f t="shared" si="4"/>
        <v>0.88</v>
      </c>
      <c r="J25" s="608">
        <f t="shared" si="2"/>
        <v>3690125.12</v>
      </c>
      <c r="K25" s="582"/>
      <c r="L25" s="607">
        <f>'12. RTSR - Historical Wholesale'!L24</f>
        <v>4225527.0000000009</v>
      </c>
      <c r="M25" s="601">
        <f t="shared" si="5"/>
        <v>2.81</v>
      </c>
      <c r="N25" s="608">
        <f t="shared" si="3"/>
        <v>11873730.870000003</v>
      </c>
      <c r="O25" s="582"/>
      <c r="P25" s="588">
        <f t="shared" si="0"/>
        <v>15563855.990000002</v>
      </c>
      <c r="Q25" s="528"/>
    </row>
    <row r="26" spans="2:17" x14ac:dyDescent="0.25">
      <c r="B26" s="583" t="s">
        <v>733</v>
      </c>
      <c r="C26" s="582"/>
      <c r="D26" s="607">
        <f>'12. RTSR - Historical Wholesale'!D25</f>
        <v>4091752.0000000005</v>
      </c>
      <c r="E26" s="601">
        <f t="shared" si="6"/>
        <v>5.46</v>
      </c>
      <c r="F26" s="608">
        <f t="shared" si="1"/>
        <v>22340965.920000002</v>
      </c>
      <c r="G26" s="582"/>
      <c r="H26" s="607">
        <f>'12. RTSR - Historical Wholesale'!H25</f>
        <v>3988776.9999999995</v>
      </c>
      <c r="I26" s="601">
        <f t="shared" si="4"/>
        <v>0.88</v>
      </c>
      <c r="J26" s="608">
        <f t="shared" si="2"/>
        <v>3510123.76</v>
      </c>
      <c r="K26" s="582"/>
      <c r="L26" s="607">
        <f>'12. RTSR - Historical Wholesale'!L25</f>
        <v>4037807.9999999991</v>
      </c>
      <c r="M26" s="601">
        <f t="shared" si="5"/>
        <v>2.81</v>
      </c>
      <c r="N26" s="608">
        <f t="shared" si="3"/>
        <v>11346240.479999997</v>
      </c>
      <c r="O26" s="582"/>
      <c r="P26" s="588">
        <f t="shared" si="0"/>
        <v>14856364.239999996</v>
      </c>
      <c r="Q26" s="528"/>
    </row>
    <row r="27" spans="2:17" x14ac:dyDescent="0.25">
      <c r="B27" s="583" t="s">
        <v>734</v>
      </c>
      <c r="C27" s="582"/>
      <c r="D27" s="607">
        <f>'12. RTSR - Historical Wholesale'!D26</f>
        <v>4399730.9999999981</v>
      </c>
      <c r="E27" s="601">
        <f t="shared" si="6"/>
        <v>5.46</v>
      </c>
      <c r="F27" s="608">
        <f t="shared" si="1"/>
        <v>24022531.25999999</v>
      </c>
      <c r="G27" s="582"/>
      <c r="H27" s="607">
        <f>'12. RTSR - Historical Wholesale'!H26</f>
        <v>4242549</v>
      </c>
      <c r="I27" s="601">
        <f t="shared" si="4"/>
        <v>0.88</v>
      </c>
      <c r="J27" s="608">
        <f t="shared" si="2"/>
        <v>3733443.12</v>
      </c>
      <c r="K27" s="582"/>
      <c r="L27" s="607">
        <f>'12. RTSR - Historical Wholesale'!L26</f>
        <v>4278177.9999999991</v>
      </c>
      <c r="M27" s="601">
        <f t="shared" si="5"/>
        <v>2.81</v>
      </c>
      <c r="N27" s="608">
        <f t="shared" si="3"/>
        <v>12021680.179999998</v>
      </c>
      <c r="O27" s="582"/>
      <c r="P27" s="588">
        <f t="shared" si="0"/>
        <v>15755123.299999997</v>
      </c>
      <c r="Q27" s="528"/>
    </row>
    <row r="28" spans="2:17" x14ac:dyDescent="0.25">
      <c r="B28" s="583" t="s">
        <v>735</v>
      </c>
      <c r="C28" s="582"/>
      <c r="D28" s="607">
        <f>'12. RTSR - Historical Wholesale'!D27</f>
        <v>3350649.9999999995</v>
      </c>
      <c r="E28" s="601">
        <f t="shared" si="6"/>
        <v>5.46</v>
      </c>
      <c r="F28" s="608">
        <f t="shared" si="1"/>
        <v>18294548.999999996</v>
      </c>
      <c r="G28" s="582"/>
      <c r="H28" s="607">
        <f>'12. RTSR - Historical Wholesale'!H27</f>
        <v>3356043</v>
      </c>
      <c r="I28" s="601">
        <f t="shared" si="4"/>
        <v>0.88</v>
      </c>
      <c r="J28" s="608">
        <f t="shared" si="2"/>
        <v>2953317.84</v>
      </c>
      <c r="K28" s="582"/>
      <c r="L28" s="607">
        <f>'12. RTSR - Historical Wholesale'!L27</f>
        <v>3380862</v>
      </c>
      <c r="M28" s="601">
        <f t="shared" si="5"/>
        <v>2.81</v>
      </c>
      <c r="N28" s="608">
        <f t="shared" si="3"/>
        <v>9500222.2200000007</v>
      </c>
      <c r="O28" s="582"/>
      <c r="P28" s="588">
        <f t="shared" si="0"/>
        <v>12453540.060000001</v>
      </c>
      <c r="Q28" s="528"/>
    </row>
    <row r="29" spans="2:17" x14ac:dyDescent="0.25">
      <c r="B29" s="583" t="s">
        <v>736</v>
      </c>
      <c r="C29" s="582"/>
      <c r="D29" s="607">
        <f>'12. RTSR - Historical Wholesale'!D28</f>
        <v>3036901.0000000005</v>
      </c>
      <c r="E29" s="601">
        <f t="shared" si="6"/>
        <v>5.46</v>
      </c>
      <c r="F29" s="608">
        <f t="shared" si="1"/>
        <v>16581479.460000003</v>
      </c>
      <c r="G29" s="582"/>
      <c r="H29" s="607">
        <f>'12. RTSR - Historical Wholesale'!H28</f>
        <v>3086546.9999999995</v>
      </c>
      <c r="I29" s="601">
        <f t="shared" si="4"/>
        <v>0.88</v>
      </c>
      <c r="J29" s="608">
        <f t="shared" si="2"/>
        <v>2716161.3599999994</v>
      </c>
      <c r="K29" s="582"/>
      <c r="L29" s="607">
        <f>'12. RTSR - Historical Wholesale'!L28</f>
        <v>3101608</v>
      </c>
      <c r="M29" s="601">
        <f t="shared" si="5"/>
        <v>2.81</v>
      </c>
      <c r="N29" s="608">
        <f t="shared" si="3"/>
        <v>8715518.4800000004</v>
      </c>
      <c r="O29" s="582"/>
      <c r="P29" s="588">
        <f t="shared" si="0"/>
        <v>11431679.84</v>
      </c>
      <c r="Q29" s="528"/>
    </row>
    <row r="30" spans="2:17" x14ac:dyDescent="0.25">
      <c r="B30" s="583" t="s">
        <v>737</v>
      </c>
      <c r="C30" s="582"/>
      <c r="D30" s="607">
        <f>'12. RTSR - Historical Wholesale'!D29</f>
        <v>3338596</v>
      </c>
      <c r="E30" s="601">
        <f t="shared" si="6"/>
        <v>5.46</v>
      </c>
      <c r="F30" s="608">
        <f t="shared" si="1"/>
        <v>18228734.16</v>
      </c>
      <c r="G30" s="582"/>
      <c r="H30" s="607">
        <f>'12. RTSR - Historical Wholesale'!H29</f>
        <v>3240514</v>
      </c>
      <c r="I30" s="601">
        <f t="shared" si="4"/>
        <v>0.88</v>
      </c>
      <c r="J30" s="608">
        <f t="shared" si="2"/>
        <v>2851652.32</v>
      </c>
      <c r="K30" s="582"/>
      <c r="L30" s="607">
        <f>'12. RTSR - Historical Wholesale'!L29</f>
        <v>3298380.0000000005</v>
      </c>
      <c r="M30" s="601">
        <f t="shared" si="5"/>
        <v>2.81</v>
      </c>
      <c r="N30" s="608">
        <f t="shared" si="3"/>
        <v>9268447.8000000007</v>
      </c>
      <c r="O30" s="582"/>
      <c r="P30" s="588">
        <f t="shared" si="0"/>
        <v>12120100.120000001</v>
      </c>
      <c r="Q30" s="528"/>
    </row>
    <row r="31" spans="2:17" x14ac:dyDescent="0.25">
      <c r="B31" s="583" t="s">
        <v>738</v>
      </c>
      <c r="C31" s="582"/>
      <c r="D31" s="607">
        <f>'12. RTSR - Historical Wholesale'!D30</f>
        <v>3403202.9999999991</v>
      </c>
      <c r="E31" s="601">
        <f t="shared" si="6"/>
        <v>5.46</v>
      </c>
      <c r="F31" s="608">
        <f t="shared" si="1"/>
        <v>18581488.379999995</v>
      </c>
      <c r="G31" s="582"/>
      <c r="H31" s="607">
        <f>'12. RTSR - Historical Wholesale'!H30</f>
        <v>3350541.0000000005</v>
      </c>
      <c r="I31" s="601">
        <f t="shared" si="4"/>
        <v>0.88</v>
      </c>
      <c r="J31" s="608">
        <f t="shared" si="2"/>
        <v>2948476.0800000005</v>
      </c>
      <c r="K31" s="582"/>
      <c r="L31" s="607">
        <f>'12. RTSR - Historical Wholesale'!L30</f>
        <v>3401758.0000000009</v>
      </c>
      <c r="M31" s="601">
        <f t="shared" si="5"/>
        <v>2.81</v>
      </c>
      <c r="N31" s="608">
        <f t="shared" si="3"/>
        <v>9558939.9800000023</v>
      </c>
      <c r="O31" s="582"/>
      <c r="P31" s="588">
        <f t="shared" si="0"/>
        <v>12507416.060000002</v>
      </c>
      <c r="Q31" s="528"/>
    </row>
    <row r="32" spans="2:17" x14ac:dyDescent="0.25">
      <c r="B32" s="582"/>
      <c r="C32" s="582"/>
      <c r="D32" s="582"/>
      <c r="E32" s="582"/>
      <c r="F32" s="582"/>
      <c r="G32" s="582"/>
      <c r="H32" s="582"/>
      <c r="I32" s="582"/>
      <c r="J32" s="582"/>
      <c r="K32" s="582"/>
      <c r="L32" s="582"/>
      <c r="M32" s="582"/>
      <c r="N32" s="582"/>
      <c r="O32" s="582"/>
      <c r="P32" s="582"/>
      <c r="Q32" s="528"/>
    </row>
    <row r="33" spans="2:17" ht="13.5" thickBot="1" x14ac:dyDescent="0.35">
      <c r="B33" s="579" t="s">
        <v>245</v>
      </c>
      <c r="C33" s="582"/>
      <c r="D33" s="589">
        <f>SUM(D20:D31)</f>
        <v>42441694</v>
      </c>
      <c r="E33" s="590">
        <f>IF(D33&lt;&gt;0,F33/D33,0)</f>
        <v>5.3797436344081833</v>
      </c>
      <c r="F33" s="591">
        <f>SUM(F20:F31)</f>
        <v>228325433.13</v>
      </c>
      <c r="G33" s="582"/>
      <c r="H33" s="589">
        <f>SUM(H20:H31)</f>
        <v>42314671.81818182</v>
      </c>
      <c r="I33" s="590">
        <f>IF(H33&lt;&gt;0,J33/H33,0)</f>
        <v>0.88</v>
      </c>
      <c r="J33" s="591">
        <f>SUM(J20:J31)</f>
        <v>37236911.200000003</v>
      </c>
      <c r="K33" s="582"/>
      <c r="L33" s="589">
        <f>SUM(L20:L31)</f>
        <v>42604212.936758891</v>
      </c>
      <c r="M33" s="590">
        <f>IF(L33&lt;&gt;0,N33/L33,0)</f>
        <v>2.81</v>
      </c>
      <c r="N33" s="591">
        <f>SUM(N20:N31)</f>
        <v>119717838.35229249</v>
      </c>
      <c r="O33" s="582"/>
      <c r="P33" s="591">
        <f>SUM(P20:P31)</f>
        <v>156954749.5522925</v>
      </c>
      <c r="Q33" s="528"/>
    </row>
    <row r="34" spans="2:17" x14ac:dyDescent="0.25">
      <c r="B34" s="582"/>
      <c r="C34" s="582"/>
      <c r="D34" s="582"/>
      <c r="E34" s="582"/>
      <c r="F34" s="582"/>
      <c r="G34" s="582"/>
      <c r="H34" s="582"/>
      <c r="I34" s="582"/>
      <c r="J34" s="582"/>
      <c r="K34" s="582"/>
      <c r="L34" s="582"/>
      <c r="M34" s="582"/>
      <c r="N34" s="582"/>
      <c r="O34" s="582"/>
      <c r="P34" s="582"/>
      <c r="Q34" s="528"/>
    </row>
    <row r="35" spans="2:17" ht="13" x14ac:dyDescent="0.25">
      <c r="B35" s="576" t="s">
        <v>739</v>
      </c>
      <c r="C35" s="577"/>
      <c r="D35" s="941" t="s">
        <v>720</v>
      </c>
      <c r="E35" s="941"/>
      <c r="F35" s="941"/>
      <c r="G35" s="577"/>
      <c r="H35" s="941" t="s">
        <v>721</v>
      </c>
      <c r="I35" s="941"/>
      <c r="J35" s="941"/>
      <c r="K35" s="577"/>
      <c r="L35" s="941" t="s">
        <v>722</v>
      </c>
      <c r="M35" s="941"/>
      <c r="N35" s="941"/>
      <c r="O35" s="577"/>
      <c r="P35" s="576" t="s">
        <v>723</v>
      </c>
      <c r="Q35" s="528"/>
    </row>
    <row r="36" spans="2:17" ht="13" x14ac:dyDescent="0.3">
      <c r="B36" s="579"/>
      <c r="C36" s="582"/>
      <c r="D36" s="606"/>
      <c r="E36" s="606"/>
      <c r="F36" s="606"/>
      <c r="G36" s="582"/>
      <c r="H36" s="606"/>
      <c r="I36" s="606"/>
      <c r="J36" s="606"/>
      <c r="K36" s="582"/>
      <c r="L36" s="606"/>
      <c r="M36" s="606"/>
      <c r="N36" s="606"/>
      <c r="O36" s="582"/>
      <c r="P36" s="606"/>
      <c r="Q36" s="528"/>
    </row>
    <row r="37" spans="2:17" ht="13" x14ac:dyDescent="0.3">
      <c r="B37" s="579" t="s">
        <v>724</v>
      </c>
      <c r="C37" s="582"/>
      <c r="D37" s="606" t="s">
        <v>725</v>
      </c>
      <c r="E37" s="606" t="s">
        <v>689</v>
      </c>
      <c r="F37" s="606" t="s">
        <v>726</v>
      </c>
      <c r="G37" s="582"/>
      <c r="H37" s="606" t="s">
        <v>725</v>
      </c>
      <c r="I37" s="606" t="s">
        <v>689</v>
      </c>
      <c r="J37" s="606" t="s">
        <v>726</v>
      </c>
      <c r="K37" s="582"/>
      <c r="L37" s="606" t="s">
        <v>725</v>
      </c>
      <c r="M37" s="606" t="s">
        <v>689</v>
      </c>
      <c r="N37" s="606" t="s">
        <v>726</v>
      </c>
      <c r="O37" s="582"/>
      <c r="P37" s="606" t="s">
        <v>726</v>
      </c>
      <c r="Q37" s="528"/>
    </row>
    <row r="38" spans="2:17" x14ac:dyDescent="0.25">
      <c r="B38" s="582"/>
      <c r="C38" s="582"/>
      <c r="D38" s="582"/>
      <c r="E38" s="582"/>
      <c r="F38" s="582"/>
      <c r="G38" s="582"/>
      <c r="H38" s="582"/>
      <c r="I38" s="582"/>
      <c r="J38" s="582"/>
      <c r="K38" s="582"/>
      <c r="L38" s="582"/>
      <c r="M38" s="582"/>
      <c r="N38" s="582"/>
      <c r="O38" s="582"/>
      <c r="P38" s="582"/>
      <c r="Q38" s="528"/>
    </row>
    <row r="39" spans="2:17" x14ac:dyDescent="0.25">
      <c r="B39" s="583" t="s">
        <v>727</v>
      </c>
      <c r="C39" s="582"/>
      <c r="D39" s="607">
        <f>'12. RTSR - Historical Wholesale'!D38</f>
        <v>0</v>
      </c>
      <c r="E39" s="601">
        <f>'11. RTSR - UTRs &amp; Sub-Tx'!I35</f>
        <v>4.3472999999999997</v>
      </c>
      <c r="F39" s="608">
        <f>D39*E39</f>
        <v>0</v>
      </c>
      <c r="G39" s="582"/>
      <c r="H39" s="607">
        <f>'12. RTSR - Historical Wholesale'!H38</f>
        <v>0</v>
      </c>
      <c r="I39" s="601">
        <f>'11. RTSR - UTRs &amp; Sub-Tx'!I37</f>
        <v>0.67879999999999996</v>
      </c>
      <c r="J39" s="608">
        <f>H39*I39</f>
        <v>0</v>
      </c>
      <c r="K39" s="582"/>
      <c r="L39" s="607">
        <f>'12. RTSR - Historical Wholesale'!L38</f>
        <v>0</v>
      </c>
      <c r="M39" s="601">
        <f>'11. RTSR - UTRs &amp; Sub-Tx'!I39</f>
        <v>2.367</v>
      </c>
      <c r="N39" s="608">
        <f>L39*M39</f>
        <v>0</v>
      </c>
      <c r="O39" s="582"/>
      <c r="P39" s="588">
        <f t="shared" ref="P39:P50" si="7">J39+N39</f>
        <v>0</v>
      </c>
      <c r="Q39" s="528"/>
    </row>
    <row r="40" spans="2:17" x14ac:dyDescent="0.25">
      <c r="B40" s="583" t="s">
        <v>728</v>
      </c>
      <c r="C40" s="582"/>
      <c r="D40" s="607">
        <f>'12. RTSR - Historical Wholesale'!D39</f>
        <v>0</v>
      </c>
      <c r="E40" s="601">
        <f t="shared" ref="E40:E50" si="8">E39</f>
        <v>4.3472999999999997</v>
      </c>
      <c r="F40" s="608">
        <f t="shared" ref="F40:F50" si="9">D40*E40</f>
        <v>0</v>
      </c>
      <c r="G40" s="582"/>
      <c r="H40" s="607">
        <f>'12. RTSR - Historical Wholesale'!H39</f>
        <v>0</v>
      </c>
      <c r="I40" s="601">
        <f t="shared" ref="I40:I50" si="10">I39</f>
        <v>0.67879999999999996</v>
      </c>
      <c r="J40" s="608">
        <f t="shared" ref="J40:J50" si="11">H40*I40</f>
        <v>0</v>
      </c>
      <c r="K40" s="582"/>
      <c r="L40" s="607">
        <f>'12. RTSR - Historical Wholesale'!L39</f>
        <v>0</v>
      </c>
      <c r="M40" s="601">
        <f t="shared" ref="M40:M50" si="12">M39</f>
        <v>2.367</v>
      </c>
      <c r="N40" s="608">
        <f t="shared" ref="N40:N50" si="13">L40*M40</f>
        <v>0</v>
      </c>
      <c r="O40" s="582"/>
      <c r="P40" s="588">
        <f t="shared" si="7"/>
        <v>0</v>
      </c>
      <c r="Q40" s="528"/>
    </row>
    <row r="41" spans="2:17" x14ac:dyDescent="0.25">
      <c r="B41" s="583" t="s">
        <v>729</v>
      </c>
      <c r="C41" s="582"/>
      <c r="D41" s="607">
        <f>'12. RTSR - Historical Wholesale'!D40</f>
        <v>0</v>
      </c>
      <c r="E41" s="601">
        <f t="shared" si="8"/>
        <v>4.3472999999999997</v>
      </c>
      <c r="F41" s="608">
        <f t="shared" si="9"/>
        <v>0</v>
      </c>
      <c r="G41" s="582"/>
      <c r="H41" s="607">
        <f>'12. RTSR - Historical Wholesale'!H40</f>
        <v>0</v>
      </c>
      <c r="I41" s="601">
        <f t="shared" si="10"/>
        <v>0.67879999999999996</v>
      </c>
      <c r="J41" s="608">
        <f t="shared" si="11"/>
        <v>0</v>
      </c>
      <c r="K41" s="582"/>
      <c r="L41" s="607">
        <f>'12. RTSR - Historical Wholesale'!L40</f>
        <v>0</v>
      </c>
      <c r="M41" s="601">
        <f t="shared" si="12"/>
        <v>2.367</v>
      </c>
      <c r="N41" s="608">
        <f t="shared" si="13"/>
        <v>0</v>
      </c>
      <c r="O41" s="582"/>
      <c r="P41" s="588">
        <f t="shared" si="7"/>
        <v>0</v>
      </c>
      <c r="Q41" s="528"/>
    </row>
    <row r="42" spans="2:17" x14ac:dyDescent="0.25">
      <c r="B42" s="583" t="s">
        <v>730</v>
      </c>
      <c r="C42" s="582"/>
      <c r="D42" s="607">
        <f>'12. RTSR - Historical Wholesale'!D41</f>
        <v>0</v>
      </c>
      <c r="E42" s="601">
        <f t="shared" si="8"/>
        <v>4.3472999999999997</v>
      </c>
      <c r="F42" s="608">
        <f t="shared" si="9"/>
        <v>0</v>
      </c>
      <c r="G42" s="582"/>
      <c r="H42" s="607">
        <f>'12. RTSR - Historical Wholesale'!H41</f>
        <v>0</v>
      </c>
      <c r="I42" s="601">
        <f t="shared" si="10"/>
        <v>0.67879999999999996</v>
      </c>
      <c r="J42" s="608">
        <f t="shared" si="11"/>
        <v>0</v>
      </c>
      <c r="K42" s="582"/>
      <c r="L42" s="607">
        <f>'12. RTSR - Historical Wholesale'!L41</f>
        <v>0</v>
      </c>
      <c r="M42" s="601">
        <f t="shared" si="12"/>
        <v>2.367</v>
      </c>
      <c r="N42" s="608">
        <f t="shared" si="13"/>
        <v>0</v>
      </c>
      <c r="O42" s="582"/>
      <c r="P42" s="588">
        <f t="shared" si="7"/>
        <v>0</v>
      </c>
      <c r="Q42" s="528"/>
    </row>
    <row r="43" spans="2:17" x14ac:dyDescent="0.25">
      <c r="B43" s="583" t="s">
        <v>731</v>
      </c>
      <c r="C43" s="582"/>
      <c r="D43" s="607">
        <f>'12. RTSR - Historical Wholesale'!D42</f>
        <v>0</v>
      </c>
      <c r="E43" s="601">
        <f t="shared" si="8"/>
        <v>4.3472999999999997</v>
      </c>
      <c r="F43" s="608">
        <f t="shared" si="9"/>
        <v>0</v>
      </c>
      <c r="G43" s="582"/>
      <c r="H43" s="607">
        <f>'12. RTSR - Historical Wholesale'!H42</f>
        <v>0</v>
      </c>
      <c r="I43" s="601">
        <f t="shared" si="10"/>
        <v>0.67879999999999996</v>
      </c>
      <c r="J43" s="608">
        <f t="shared" si="11"/>
        <v>0</v>
      </c>
      <c r="K43" s="582"/>
      <c r="L43" s="607">
        <f>'12. RTSR - Historical Wholesale'!L42</f>
        <v>0</v>
      </c>
      <c r="M43" s="601">
        <f t="shared" si="12"/>
        <v>2.367</v>
      </c>
      <c r="N43" s="608">
        <f t="shared" si="13"/>
        <v>0</v>
      </c>
      <c r="O43" s="582"/>
      <c r="P43" s="588">
        <f t="shared" si="7"/>
        <v>0</v>
      </c>
      <c r="Q43" s="528"/>
    </row>
    <row r="44" spans="2:17" x14ac:dyDescent="0.25">
      <c r="B44" s="583" t="s">
        <v>732</v>
      </c>
      <c r="C44" s="582"/>
      <c r="D44" s="607">
        <f>'12. RTSR - Historical Wholesale'!D43</f>
        <v>0</v>
      </c>
      <c r="E44" s="601">
        <f t="shared" si="8"/>
        <v>4.3472999999999997</v>
      </c>
      <c r="F44" s="608">
        <f t="shared" si="9"/>
        <v>0</v>
      </c>
      <c r="G44" s="582"/>
      <c r="H44" s="607">
        <f>'12. RTSR - Historical Wholesale'!H43</f>
        <v>0</v>
      </c>
      <c r="I44" s="601">
        <f t="shared" si="10"/>
        <v>0.67879999999999996</v>
      </c>
      <c r="J44" s="608">
        <f t="shared" si="11"/>
        <v>0</v>
      </c>
      <c r="K44" s="582"/>
      <c r="L44" s="607">
        <f>'12. RTSR - Historical Wholesale'!L43</f>
        <v>0</v>
      </c>
      <c r="M44" s="601">
        <f t="shared" si="12"/>
        <v>2.367</v>
      </c>
      <c r="N44" s="608">
        <f t="shared" si="13"/>
        <v>0</v>
      </c>
      <c r="O44" s="582"/>
      <c r="P44" s="588">
        <f t="shared" si="7"/>
        <v>0</v>
      </c>
      <c r="Q44" s="528"/>
    </row>
    <row r="45" spans="2:17" x14ac:dyDescent="0.25">
      <c r="B45" s="583" t="s">
        <v>733</v>
      </c>
      <c r="C45" s="582"/>
      <c r="D45" s="607">
        <f>'12. RTSR - Historical Wholesale'!D44</f>
        <v>0</v>
      </c>
      <c r="E45" s="601">
        <f t="shared" si="8"/>
        <v>4.3472999999999997</v>
      </c>
      <c r="F45" s="608">
        <f t="shared" si="9"/>
        <v>0</v>
      </c>
      <c r="G45" s="582"/>
      <c r="H45" s="607">
        <f>'12. RTSR - Historical Wholesale'!H44</f>
        <v>0</v>
      </c>
      <c r="I45" s="601">
        <f t="shared" si="10"/>
        <v>0.67879999999999996</v>
      </c>
      <c r="J45" s="608">
        <f t="shared" si="11"/>
        <v>0</v>
      </c>
      <c r="K45" s="582"/>
      <c r="L45" s="607">
        <f>'12. RTSR - Historical Wholesale'!L44</f>
        <v>0</v>
      </c>
      <c r="M45" s="601">
        <f t="shared" si="12"/>
        <v>2.367</v>
      </c>
      <c r="N45" s="608">
        <f t="shared" si="13"/>
        <v>0</v>
      </c>
      <c r="O45" s="582"/>
      <c r="P45" s="588">
        <f t="shared" si="7"/>
        <v>0</v>
      </c>
      <c r="Q45" s="528"/>
    </row>
    <row r="46" spans="2:17" x14ac:dyDescent="0.25">
      <c r="B46" s="583" t="s">
        <v>734</v>
      </c>
      <c r="C46" s="582"/>
      <c r="D46" s="607">
        <f>'12. RTSR - Historical Wholesale'!D45</f>
        <v>0</v>
      </c>
      <c r="E46" s="601">
        <f t="shared" si="8"/>
        <v>4.3472999999999997</v>
      </c>
      <c r="F46" s="608">
        <f t="shared" si="9"/>
        <v>0</v>
      </c>
      <c r="G46" s="582"/>
      <c r="H46" s="607">
        <f>'12. RTSR - Historical Wholesale'!H45</f>
        <v>0</v>
      </c>
      <c r="I46" s="601">
        <f t="shared" si="10"/>
        <v>0.67879999999999996</v>
      </c>
      <c r="J46" s="608">
        <f t="shared" si="11"/>
        <v>0</v>
      </c>
      <c r="K46" s="582"/>
      <c r="L46" s="607">
        <f>'12. RTSR - Historical Wholesale'!L45</f>
        <v>0</v>
      </c>
      <c r="M46" s="601">
        <f t="shared" si="12"/>
        <v>2.367</v>
      </c>
      <c r="N46" s="608">
        <f t="shared" si="13"/>
        <v>0</v>
      </c>
      <c r="O46" s="582"/>
      <c r="P46" s="588">
        <f t="shared" si="7"/>
        <v>0</v>
      </c>
      <c r="Q46" s="528"/>
    </row>
    <row r="47" spans="2:17" x14ac:dyDescent="0.25">
      <c r="B47" s="583" t="s">
        <v>735</v>
      </c>
      <c r="C47" s="582"/>
      <c r="D47" s="607">
        <f>'12. RTSR - Historical Wholesale'!D46</f>
        <v>0</v>
      </c>
      <c r="E47" s="601">
        <f t="shared" si="8"/>
        <v>4.3472999999999997</v>
      </c>
      <c r="F47" s="608">
        <f t="shared" si="9"/>
        <v>0</v>
      </c>
      <c r="G47" s="582"/>
      <c r="H47" s="607">
        <f>'12. RTSR - Historical Wholesale'!H46</f>
        <v>0</v>
      </c>
      <c r="I47" s="601">
        <f t="shared" si="10"/>
        <v>0.67879999999999996</v>
      </c>
      <c r="J47" s="608">
        <f t="shared" si="11"/>
        <v>0</v>
      </c>
      <c r="K47" s="582"/>
      <c r="L47" s="607">
        <f>'12. RTSR - Historical Wholesale'!L46</f>
        <v>0</v>
      </c>
      <c r="M47" s="601">
        <f t="shared" si="12"/>
        <v>2.367</v>
      </c>
      <c r="N47" s="608">
        <f t="shared" si="13"/>
        <v>0</v>
      </c>
      <c r="O47" s="582"/>
      <c r="P47" s="588">
        <f t="shared" si="7"/>
        <v>0</v>
      </c>
      <c r="Q47" s="528"/>
    </row>
    <row r="48" spans="2:17" x14ac:dyDescent="0.25">
      <c r="B48" s="583" t="s">
        <v>736</v>
      </c>
      <c r="C48" s="582"/>
      <c r="D48" s="607">
        <f>'12. RTSR - Historical Wholesale'!D47</f>
        <v>0</v>
      </c>
      <c r="E48" s="601">
        <f t="shared" si="8"/>
        <v>4.3472999999999997</v>
      </c>
      <c r="F48" s="608">
        <f t="shared" si="9"/>
        <v>0</v>
      </c>
      <c r="G48" s="582"/>
      <c r="H48" s="607">
        <f>'12. RTSR - Historical Wholesale'!H47</f>
        <v>0</v>
      </c>
      <c r="I48" s="601">
        <f t="shared" si="10"/>
        <v>0.67879999999999996</v>
      </c>
      <c r="J48" s="608">
        <f t="shared" si="11"/>
        <v>0</v>
      </c>
      <c r="K48" s="582"/>
      <c r="L48" s="607">
        <f>'12. RTSR - Historical Wholesale'!L47</f>
        <v>0</v>
      </c>
      <c r="M48" s="601">
        <f t="shared" si="12"/>
        <v>2.367</v>
      </c>
      <c r="N48" s="608">
        <f t="shared" si="13"/>
        <v>0</v>
      </c>
      <c r="O48" s="582"/>
      <c r="P48" s="588">
        <f t="shared" si="7"/>
        <v>0</v>
      </c>
      <c r="Q48" s="528"/>
    </row>
    <row r="49" spans="2:17" x14ac:dyDescent="0.25">
      <c r="B49" s="583" t="s">
        <v>737</v>
      </c>
      <c r="C49" s="582"/>
      <c r="D49" s="607">
        <f>'12. RTSR - Historical Wholesale'!D48</f>
        <v>0</v>
      </c>
      <c r="E49" s="601">
        <f t="shared" si="8"/>
        <v>4.3472999999999997</v>
      </c>
      <c r="F49" s="608">
        <f t="shared" si="9"/>
        <v>0</v>
      </c>
      <c r="G49" s="582"/>
      <c r="H49" s="607">
        <f>'12. RTSR - Historical Wholesale'!H48</f>
        <v>0</v>
      </c>
      <c r="I49" s="601">
        <f t="shared" si="10"/>
        <v>0.67879999999999996</v>
      </c>
      <c r="J49" s="608">
        <f t="shared" si="11"/>
        <v>0</v>
      </c>
      <c r="K49" s="582"/>
      <c r="L49" s="607">
        <f>'12. RTSR - Historical Wholesale'!L48</f>
        <v>0</v>
      </c>
      <c r="M49" s="601">
        <f t="shared" si="12"/>
        <v>2.367</v>
      </c>
      <c r="N49" s="608">
        <f t="shared" si="13"/>
        <v>0</v>
      </c>
      <c r="O49" s="582"/>
      <c r="P49" s="588">
        <f t="shared" si="7"/>
        <v>0</v>
      </c>
      <c r="Q49" s="528"/>
    </row>
    <row r="50" spans="2:17" x14ac:dyDescent="0.25">
      <c r="B50" s="583" t="s">
        <v>738</v>
      </c>
      <c r="C50" s="582"/>
      <c r="D50" s="607">
        <f>'12. RTSR - Historical Wholesale'!D49</f>
        <v>0</v>
      </c>
      <c r="E50" s="601">
        <f t="shared" si="8"/>
        <v>4.3472999999999997</v>
      </c>
      <c r="F50" s="608">
        <f t="shared" si="9"/>
        <v>0</v>
      </c>
      <c r="G50" s="582"/>
      <c r="H50" s="607">
        <f>'12. RTSR - Historical Wholesale'!H49</f>
        <v>0</v>
      </c>
      <c r="I50" s="601">
        <f t="shared" si="10"/>
        <v>0.67879999999999996</v>
      </c>
      <c r="J50" s="608">
        <f t="shared" si="11"/>
        <v>0</v>
      </c>
      <c r="K50" s="582"/>
      <c r="L50" s="607">
        <f>'12. RTSR - Historical Wholesale'!L49</f>
        <v>0</v>
      </c>
      <c r="M50" s="601">
        <f t="shared" si="12"/>
        <v>2.367</v>
      </c>
      <c r="N50" s="608">
        <f t="shared" si="13"/>
        <v>0</v>
      </c>
      <c r="O50" s="582"/>
      <c r="P50" s="588">
        <f t="shared" si="7"/>
        <v>0</v>
      </c>
      <c r="Q50" s="528"/>
    </row>
    <row r="51" spans="2:17" x14ac:dyDescent="0.25">
      <c r="B51" s="582"/>
      <c r="C51" s="582"/>
      <c r="D51" s="582"/>
      <c r="E51" s="582"/>
      <c r="F51" s="582"/>
      <c r="G51" s="582"/>
      <c r="H51" s="582"/>
      <c r="I51" s="582"/>
      <c r="J51" s="582"/>
      <c r="K51" s="582"/>
      <c r="L51" s="582"/>
      <c r="M51" s="582"/>
      <c r="N51" s="582"/>
      <c r="O51" s="582"/>
      <c r="P51" s="582"/>
      <c r="Q51" s="528"/>
    </row>
    <row r="52" spans="2:17" ht="13.5" thickBot="1" x14ac:dyDescent="0.35">
      <c r="B52" s="579" t="s">
        <v>245</v>
      </c>
      <c r="C52" s="582"/>
      <c r="D52" s="589">
        <f>SUM(D39:D50)</f>
        <v>0</v>
      </c>
      <c r="E52" s="590">
        <f>IF(D52&lt;&gt;0,F52/D52,0)</f>
        <v>0</v>
      </c>
      <c r="F52" s="591">
        <f>SUM(F39:F50)</f>
        <v>0</v>
      </c>
      <c r="G52" s="582"/>
      <c r="H52" s="589">
        <f>SUM(H39:H50)</f>
        <v>0</v>
      </c>
      <c r="I52" s="590">
        <f>IF(H52&lt;&gt;0,J52/H52,0)</f>
        <v>0</v>
      </c>
      <c r="J52" s="591">
        <f>SUM(J39:J50)</f>
        <v>0</v>
      </c>
      <c r="K52" s="582"/>
      <c r="L52" s="589">
        <f>SUM(L39:L50)</f>
        <v>0</v>
      </c>
      <c r="M52" s="590">
        <f>IF(L52&lt;&gt;0,N52/L52,0)</f>
        <v>0</v>
      </c>
      <c r="N52" s="591">
        <f>SUM(N39:N50)</f>
        <v>0</v>
      </c>
      <c r="O52" s="582"/>
      <c r="P52" s="591">
        <f>SUM(P39:P50)</f>
        <v>0</v>
      </c>
      <c r="Q52" s="528"/>
    </row>
    <row r="53" spans="2:17" x14ac:dyDescent="0.25">
      <c r="B53" s="582"/>
      <c r="C53" s="582"/>
      <c r="D53" s="582"/>
      <c r="E53" s="582"/>
      <c r="F53" s="582"/>
      <c r="G53" s="582"/>
      <c r="H53" s="582"/>
      <c r="I53" s="582"/>
      <c r="J53" s="582"/>
      <c r="K53" s="582"/>
      <c r="L53" s="582"/>
      <c r="M53" s="582"/>
      <c r="N53" s="582"/>
      <c r="O53" s="582"/>
      <c r="P53" s="582"/>
      <c r="Q53" s="528"/>
    </row>
    <row r="54" spans="2:17" ht="13" x14ac:dyDescent="0.25">
      <c r="B54" s="576" t="str">
        <f>'12. RTSR - Historical Wholesale'!B53</f>
        <v>Add Extra Host Here (I)</v>
      </c>
      <c r="C54" s="577"/>
      <c r="D54" s="941" t="s">
        <v>720</v>
      </c>
      <c r="E54" s="941"/>
      <c r="F54" s="941"/>
      <c r="G54" s="577"/>
      <c r="H54" s="941" t="s">
        <v>721</v>
      </c>
      <c r="I54" s="941"/>
      <c r="J54" s="941"/>
      <c r="K54" s="577"/>
      <c r="L54" s="941" t="s">
        <v>722</v>
      </c>
      <c r="M54" s="941"/>
      <c r="N54" s="941"/>
      <c r="O54" s="577"/>
      <c r="P54" s="576" t="s">
        <v>723</v>
      </c>
      <c r="Q54" s="528"/>
    </row>
    <row r="55" spans="2:17" ht="13" x14ac:dyDescent="0.3">
      <c r="B55" s="579"/>
      <c r="C55" s="582"/>
      <c r="D55" s="606"/>
      <c r="E55" s="606"/>
      <c r="F55" s="606"/>
      <c r="G55" s="582"/>
      <c r="H55" s="606"/>
      <c r="I55" s="606"/>
      <c r="J55" s="606"/>
      <c r="K55" s="582"/>
      <c r="L55" s="606"/>
      <c r="M55" s="606"/>
      <c r="N55" s="606"/>
      <c r="O55" s="582"/>
      <c r="P55" s="606"/>
      <c r="Q55" s="528"/>
    </row>
    <row r="56" spans="2:17" ht="13" x14ac:dyDescent="0.3">
      <c r="B56" s="579" t="s">
        <v>724</v>
      </c>
      <c r="C56" s="582"/>
      <c r="D56" s="606" t="s">
        <v>725</v>
      </c>
      <c r="E56" s="606" t="s">
        <v>689</v>
      </c>
      <c r="F56" s="606" t="s">
        <v>726</v>
      </c>
      <c r="G56" s="582"/>
      <c r="H56" s="606" t="s">
        <v>725</v>
      </c>
      <c r="I56" s="606" t="s">
        <v>689</v>
      </c>
      <c r="J56" s="606" t="s">
        <v>726</v>
      </c>
      <c r="K56" s="582"/>
      <c r="L56" s="606" t="s">
        <v>725</v>
      </c>
      <c r="M56" s="606" t="s">
        <v>689</v>
      </c>
      <c r="N56" s="606" t="s">
        <v>726</v>
      </c>
      <c r="O56" s="582"/>
      <c r="P56" s="606" t="s">
        <v>726</v>
      </c>
      <c r="Q56" s="528"/>
    </row>
    <row r="57" spans="2:17" x14ac:dyDescent="0.25">
      <c r="B57" s="582"/>
      <c r="C57" s="582"/>
      <c r="D57" s="582"/>
      <c r="E57" s="582"/>
      <c r="F57" s="582"/>
      <c r="G57" s="582"/>
      <c r="H57" s="582"/>
      <c r="I57" s="582"/>
      <c r="J57" s="582"/>
      <c r="K57" s="582"/>
      <c r="L57" s="582"/>
      <c r="M57" s="582"/>
      <c r="N57" s="582"/>
      <c r="O57" s="582"/>
      <c r="P57" s="582"/>
      <c r="Q57" s="528"/>
    </row>
    <row r="58" spans="2:17" x14ac:dyDescent="0.25">
      <c r="B58" s="583" t="s">
        <v>727</v>
      </c>
      <c r="C58" s="582"/>
      <c r="D58" s="607">
        <f>'12. RTSR - Historical Wholesale'!D57</f>
        <v>0</v>
      </c>
      <c r="E58" s="601">
        <f>'11. RTSR - UTRs &amp; Sub-Tx'!H50</f>
        <v>0</v>
      </c>
      <c r="F58" s="608">
        <f>D58*E58</f>
        <v>0</v>
      </c>
      <c r="G58" s="582"/>
      <c r="H58" s="607">
        <f>'12. RTSR - Historical Wholesale'!H57</f>
        <v>0</v>
      </c>
      <c r="I58" s="601">
        <f>'11. RTSR - UTRs &amp; Sub-Tx'!H52</f>
        <v>0</v>
      </c>
      <c r="J58" s="608">
        <f>H58*I58</f>
        <v>0</v>
      </c>
      <c r="K58" s="582"/>
      <c r="L58" s="607">
        <f>'12. RTSR - Historical Wholesale'!L57</f>
        <v>0</v>
      </c>
      <c r="M58" s="601">
        <f>'11. RTSR - UTRs &amp; Sub-Tx'!H54</f>
        <v>0</v>
      </c>
      <c r="N58" s="608">
        <f>L58*M58</f>
        <v>0</v>
      </c>
      <c r="O58" s="582"/>
      <c r="P58" s="588">
        <f t="shared" ref="P58:P69" si="14">J58+N58</f>
        <v>0</v>
      </c>
      <c r="Q58" s="528"/>
    </row>
    <row r="59" spans="2:17" x14ac:dyDescent="0.25">
      <c r="B59" s="583" t="s">
        <v>728</v>
      </c>
      <c r="C59" s="582"/>
      <c r="D59" s="607">
        <f>'12. RTSR - Historical Wholesale'!D58</f>
        <v>0</v>
      </c>
      <c r="E59" s="601">
        <f>E58</f>
        <v>0</v>
      </c>
      <c r="F59" s="608">
        <f t="shared" ref="F59:F69" si="15">D59*E59</f>
        <v>0</v>
      </c>
      <c r="G59" s="582"/>
      <c r="H59" s="607">
        <f>'12. RTSR - Historical Wholesale'!H58</f>
        <v>0</v>
      </c>
      <c r="I59" s="601">
        <f>I58</f>
        <v>0</v>
      </c>
      <c r="J59" s="608">
        <f t="shared" ref="J59:J69" si="16">H59*I59</f>
        <v>0</v>
      </c>
      <c r="K59" s="582"/>
      <c r="L59" s="607">
        <f>'12. RTSR - Historical Wholesale'!L58</f>
        <v>0</v>
      </c>
      <c r="M59" s="601">
        <f>M58</f>
        <v>0</v>
      </c>
      <c r="N59" s="608">
        <f t="shared" ref="N59:N69" si="17">L59*M59</f>
        <v>0</v>
      </c>
      <c r="O59" s="582"/>
      <c r="P59" s="588">
        <f t="shared" si="14"/>
        <v>0</v>
      </c>
      <c r="Q59" s="528"/>
    </row>
    <row r="60" spans="2:17" x14ac:dyDescent="0.25">
      <c r="B60" s="583" t="s">
        <v>729</v>
      </c>
      <c r="C60" s="582"/>
      <c r="D60" s="607">
        <f>'12. RTSR - Historical Wholesale'!D59</f>
        <v>0</v>
      </c>
      <c r="E60" s="601">
        <f t="shared" ref="E60:E69" si="18">E59</f>
        <v>0</v>
      </c>
      <c r="F60" s="608">
        <f t="shared" si="15"/>
        <v>0</v>
      </c>
      <c r="G60" s="582"/>
      <c r="H60" s="607">
        <f>'12. RTSR - Historical Wholesale'!H59</f>
        <v>0</v>
      </c>
      <c r="I60" s="601">
        <f t="shared" ref="I60:I69" si="19">I59</f>
        <v>0</v>
      </c>
      <c r="J60" s="608">
        <f t="shared" si="16"/>
        <v>0</v>
      </c>
      <c r="K60" s="582"/>
      <c r="L60" s="607">
        <f>'12. RTSR - Historical Wholesale'!L59</f>
        <v>0</v>
      </c>
      <c r="M60" s="601">
        <f>M59</f>
        <v>0</v>
      </c>
      <c r="N60" s="608">
        <f t="shared" si="17"/>
        <v>0</v>
      </c>
      <c r="O60" s="582"/>
      <c r="P60" s="588">
        <f t="shared" si="14"/>
        <v>0</v>
      </c>
      <c r="Q60" s="528"/>
    </row>
    <row r="61" spans="2:17" x14ac:dyDescent="0.25">
      <c r="B61" s="583" t="s">
        <v>730</v>
      </c>
      <c r="C61" s="582"/>
      <c r="D61" s="607">
        <f>'12. RTSR - Historical Wholesale'!D60</f>
        <v>0</v>
      </c>
      <c r="E61" s="601">
        <f t="shared" si="18"/>
        <v>0</v>
      </c>
      <c r="F61" s="608">
        <f t="shared" si="15"/>
        <v>0</v>
      </c>
      <c r="G61" s="582"/>
      <c r="H61" s="607">
        <f>'12. RTSR - Historical Wholesale'!H60</f>
        <v>0</v>
      </c>
      <c r="I61" s="601">
        <f t="shared" si="19"/>
        <v>0</v>
      </c>
      <c r="J61" s="608">
        <f t="shared" si="16"/>
        <v>0</v>
      </c>
      <c r="K61" s="582"/>
      <c r="L61" s="607">
        <f>'12. RTSR - Historical Wholesale'!L60</f>
        <v>0</v>
      </c>
      <c r="M61" s="601">
        <f t="shared" ref="M61:M69" si="20">M60</f>
        <v>0</v>
      </c>
      <c r="N61" s="608">
        <f t="shared" si="17"/>
        <v>0</v>
      </c>
      <c r="O61" s="582"/>
      <c r="P61" s="588">
        <f t="shared" si="14"/>
        <v>0</v>
      </c>
      <c r="Q61" s="528"/>
    </row>
    <row r="62" spans="2:17" x14ac:dyDescent="0.25">
      <c r="B62" s="583" t="s">
        <v>731</v>
      </c>
      <c r="C62" s="582"/>
      <c r="D62" s="607">
        <f>'12. RTSR - Historical Wholesale'!D61</f>
        <v>0</v>
      </c>
      <c r="E62" s="601">
        <f t="shared" si="18"/>
        <v>0</v>
      </c>
      <c r="F62" s="608">
        <f t="shared" si="15"/>
        <v>0</v>
      </c>
      <c r="G62" s="582"/>
      <c r="H62" s="607">
        <f>'12. RTSR - Historical Wholesale'!H61</f>
        <v>0</v>
      </c>
      <c r="I62" s="601">
        <f t="shared" si="19"/>
        <v>0</v>
      </c>
      <c r="J62" s="608">
        <f t="shared" si="16"/>
        <v>0</v>
      </c>
      <c r="K62" s="582"/>
      <c r="L62" s="607">
        <f>'12. RTSR - Historical Wholesale'!L61</f>
        <v>0</v>
      </c>
      <c r="M62" s="601">
        <f t="shared" si="20"/>
        <v>0</v>
      </c>
      <c r="N62" s="608">
        <f t="shared" si="17"/>
        <v>0</v>
      </c>
      <c r="O62" s="582"/>
      <c r="P62" s="588">
        <f t="shared" si="14"/>
        <v>0</v>
      </c>
      <c r="Q62" s="528"/>
    </row>
    <row r="63" spans="2:17" x14ac:dyDescent="0.25">
      <c r="B63" s="583" t="s">
        <v>732</v>
      </c>
      <c r="C63" s="582"/>
      <c r="D63" s="607">
        <f>'12. RTSR - Historical Wholesale'!D62</f>
        <v>0</v>
      </c>
      <c r="E63" s="601">
        <f t="shared" si="18"/>
        <v>0</v>
      </c>
      <c r="F63" s="608">
        <f t="shared" si="15"/>
        <v>0</v>
      </c>
      <c r="G63" s="582"/>
      <c r="H63" s="607">
        <f>'12. RTSR - Historical Wholesale'!H62</f>
        <v>0</v>
      </c>
      <c r="I63" s="601">
        <f t="shared" si="19"/>
        <v>0</v>
      </c>
      <c r="J63" s="608">
        <f t="shared" si="16"/>
        <v>0</v>
      </c>
      <c r="K63" s="582"/>
      <c r="L63" s="607">
        <f>'12. RTSR - Historical Wholesale'!L62</f>
        <v>0</v>
      </c>
      <c r="M63" s="601">
        <f t="shared" si="20"/>
        <v>0</v>
      </c>
      <c r="N63" s="608">
        <f t="shared" si="17"/>
        <v>0</v>
      </c>
      <c r="O63" s="582"/>
      <c r="P63" s="588">
        <f t="shared" si="14"/>
        <v>0</v>
      </c>
      <c r="Q63" s="528"/>
    </row>
    <row r="64" spans="2:17" x14ac:dyDescent="0.25">
      <c r="B64" s="583" t="s">
        <v>733</v>
      </c>
      <c r="C64" s="582"/>
      <c r="D64" s="607">
        <f>'12. RTSR - Historical Wholesale'!D63</f>
        <v>0</v>
      </c>
      <c r="E64" s="601">
        <f t="shared" si="18"/>
        <v>0</v>
      </c>
      <c r="F64" s="608">
        <f t="shared" si="15"/>
        <v>0</v>
      </c>
      <c r="G64" s="582"/>
      <c r="H64" s="607">
        <f>'12. RTSR - Historical Wholesale'!H63</f>
        <v>0</v>
      </c>
      <c r="I64" s="601">
        <f t="shared" si="19"/>
        <v>0</v>
      </c>
      <c r="J64" s="608">
        <f t="shared" si="16"/>
        <v>0</v>
      </c>
      <c r="K64" s="582"/>
      <c r="L64" s="607">
        <f>'12. RTSR - Historical Wholesale'!L63</f>
        <v>0</v>
      </c>
      <c r="M64" s="601">
        <f t="shared" si="20"/>
        <v>0</v>
      </c>
      <c r="N64" s="608">
        <f t="shared" si="17"/>
        <v>0</v>
      </c>
      <c r="O64" s="582"/>
      <c r="P64" s="588">
        <f t="shared" si="14"/>
        <v>0</v>
      </c>
      <c r="Q64" s="528"/>
    </row>
    <row r="65" spans="2:17" x14ac:dyDescent="0.25">
      <c r="B65" s="583" t="s">
        <v>734</v>
      </c>
      <c r="C65" s="582"/>
      <c r="D65" s="607">
        <f>'12. RTSR - Historical Wholesale'!D64</f>
        <v>0</v>
      </c>
      <c r="E65" s="601">
        <f t="shared" si="18"/>
        <v>0</v>
      </c>
      <c r="F65" s="608">
        <f t="shared" si="15"/>
        <v>0</v>
      </c>
      <c r="G65" s="582"/>
      <c r="H65" s="607">
        <f>'12. RTSR - Historical Wholesale'!H64</f>
        <v>0</v>
      </c>
      <c r="I65" s="601">
        <f t="shared" si="19"/>
        <v>0</v>
      </c>
      <c r="J65" s="608">
        <f t="shared" si="16"/>
        <v>0</v>
      </c>
      <c r="K65" s="582"/>
      <c r="L65" s="607">
        <f>'12. RTSR - Historical Wholesale'!L64</f>
        <v>0</v>
      </c>
      <c r="M65" s="601">
        <f t="shared" si="20"/>
        <v>0</v>
      </c>
      <c r="N65" s="608">
        <f t="shared" si="17"/>
        <v>0</v>
      </c>
      <c r="O65" s="582"/>
      <c r="P65" s="588">
        <f t="shared" si="14"/>
        <v>0</v>
      </c>
      <c r="Q65" s="528"/>
    </row>
    <row r="66" spans="2:17" x14ac:dyDescent="0.25">
      <c r="B66" s="583" t="s">
        <v>735</v>
      </c>
      <c r="C66" s="582"/>
      <c r="D66" s="607">
        <f>'12. RTSR - Historical Wholesale'!D65</f>
        <v>0</v>
      </c>
      <c r="E66" s="601">
        <f t="shared" si="18"/>
        <v>0</v>
      </c>
      <c r="F66" s="608">
        <f t="shared" si="15"/>
        <v>0</v>
      </c>
      <c r="G66" s="582"/>
      <c r="H66" s="607">
        <f>'12. RTSR - Historical Wholesale'!H65</f>
        <v>0</v>
      </c>
      <c r="I66" s="601">
        <f t="shared" si="19"/>
        <v>0</v>
      </c>
      <c r="J66" s="608">
        <f t="shared" si="16"/>
        <v>0</v>
      </c>
      <c r="K66" s="582"/>
      <c r="L66" s="607">
        <f>'12. RTSR - Historical Wholesale'!L65</f>
        <v>0</v>
      </c>
      <c r="M66" s="601">
        <f t="shared" si="20"/>
        <v>0</v>
      </c>
      <c r="N66" s="608">
        <f t="shared" si="17"/>
        <v>0</v>
      </c>
      <c r="O66" s="582"/>
      <c r="P66" s="588">
        <f t="shared" si="14"/>
        <v>0</v>
      </c>
      <c r="Q66" s="528"/>
    </row>
    <row r="67" spans="2:17" x14ac:dyDescent="0.25">
      <c r="B67" s="583" t="s">
        <v>736</v>
      </c>
      <c r="C67" s="582"/>
      <c r="D67" s="607">
        <f>'12. RTSR - Historical Wholesale'!D66</f>
        <v>0</v>
      </c>
      <c r="E67" s="601">
        <f t="shared" si="18"/>
        <v>0</v>
      </c>
      <c r="F67" s="608">
        <f t="shared" si="15"/>
        <v>0</v>
      </c>
      <c r="G67" s="582"/>
      <c r="H67" s="607">
        <f>'12. RTSR - Historical Wholesale'!H66</f>
        <v>0</v>
      </c>
      <c r="I67" s="601">
        <f t="shared" si="19"/>
        <v>0</v>
      </c>
      <c r="J67" s="608">
        <f t="shared" si="16"/>
        <v>0</v>
      </c>
      <c r="K67" s="582"/>
      <c r="L67" s="607">
        <f>'12. RTSR - Historical Wholesale'!L66</f>
        <v>0</v>
      </c>
      <c r="M67" s="601">
        <f t="shared" si="20"/>
        <v>0</v>
      </c>
      <c r="N67" s="608">
        <f t="shared" si="17"/>
        <v>0</v>
      </c>
      <c r="O67" s="582"/>
      <c r="P67" s="588">
        <f t="shared" si="14"/>
        <v>0</v>
      </c>
      <c r="Q67" s="528"/>
    </row>
    <row r="68" spans="2:17" x14ac:dyDescent="0.25">
      <c r="B68" s="583" t="s">
        <v>737</v>
      </c>
      <c r="C68" s="582"/>
      <c r="D68" s="607">
        <f>'12. RTSR - Historical Wholesale'!D67</f>
        <v>0</v>
      </c>
      <c r="E68" s="601">
        <f t="shared" si="18"/>
        <v>0</v>
      </c>
      <c r="F68" s="608">
        <f t="shared" si="15"/>
        <v>0</v>
      </c>
      <c r="G68" s="582"/>
      <c r="H68" s="607">
        <f>'12. RTSR - Historical Wholesale'!H67</f>
        <v>0</v>
      </c>
      <c r="I68" s="601">
        <f t="shared" si="19"/>
        <v>0</v>
      </c>
      <c r="J68" s="608">
        <f t="shared" si="16"/>
        <v>0</v>
      </c>
      <c r="K68" s="582"/>
      <c r="L68" s="607">
        <f>'12. RTSR - Historical Wholesale'!L67</f>
        <v>0</v>
      </c>
      <c r="M68" s="601">
        <f t="shared" si="20"/>
        <v>0</v>
      </c>
      <c r="N68" s="608">
        <f t="shared" si="17"/>
        <v>0</v>
      </c>
      <c r="O68" s="582"/>
      <c r="P68" s="588">
        <f t="shared" si="14"/>
        <v>0</v>
      </c>
      <c r="Q68" s="528"/>
    </row>
    <row r="69" spans="2:17" x14ac:dyDescent="0.25">
      <c r="B69" s="583" t="s">
        <v>738</v>
      </c>
      <c r="C69" s="582"/>
      <c r="D69" s="607">
        <f>'12. RTSR - Historical Wholesale'!D68</f>
        <v>0</v>
      </c>
      <c r="E69" s="601">
        <f t="shared" si="18"/>
        <v>0</v>
      </c>
      <c r="F69" s="608">
        <f t="shared" si="15"/>
        <v>0</v>
      </c>
      <c r="G69" s="582"/>
      <c r="H69" s="607">
        <f>'12. RTSR - Historical Wholesale'!H68</f>
        <v>0</v>
      </c>
      <c r="I69" s="601">
        <f t="shared" si="19"/>
        <v>0</v>
      </c>
      <c r="J69" s="608">
        <f t="shared" si="16"/>
        <v>0</v>
      </c>
      <c r="K69" s="582"/>
      <c r="L69" s="607">
        <f>'12. RTSR - Historical Wholesale'!L68</f>
        <v>0</v>
      </c>
      <c r="M69" s="601">
        <f t="shared" si="20"/>
        <v>0</v>
      </c>
      <c r="N69" s="608">
        <f t="shared" si="17"/>
        <v>0</v>
      </c>
      <c r="O69" s="582"/>
      <c r="P69" s="588">
        <f t="shared" si="14"/>
        <v>0</v>
      </c>
      <c r="Q69" s="528"/>
    </row>
    <row r="70" spans="2:17" x14ac:dyDescent="0.25">
      <c r="B70" s="582"/>
      <c r="C70" s="582"/>
      <c r="D70" s="582"/>
      <c r="E70" s="582"/>
      <c r="F70" s="582"/>
      <c r="G70" s="582"/>
      <c r="H70" s="582"/>
      <c r="I70" s="582"/>
      <c r="J70" s="582"/>
      <c r="K70" s="582"/>
      <c r="L70" s="582"/>
      <c r="M70" s="582"/>
      <c r="N70" s="582"/>
      <c r="O70" s="582"/>
      <c r="P70" s="582"/>
      <c r="Q70" s="528"/>
    </row>
    <row r="71" spans="2:17" ht="13.5" thickBot="1" x14ac:dyDescent="0.35">
      <c r="B71" s="579" t="s">
        <v>245</v>
      </c>
      <c r="C71" s="582"/>
      <c r="D71" s="589">
        <f>SUM(D58:D69)</f>
        <v>0</v>
      </c>
      <c r="E71" s="590">
        <f>IF(D71&lt;&gt;0,F71/D71,0)</f>
        <v>0</v>
      </c>
      <c r="F71" s="591">
        <f>SUM(F58:F69)</f>
        <v>0</v>
      </c>
      <c r="G71" s="582"/>
      <c r="H71" s="589">
        <f>SUM(H58:H69)</f>
        <v>0</v>
      </c>
      <c r="I71" s="590">
        <f>IF(H71&lt;&gt;0,J71/H71,0)</f>
        <v>0</v>
      </c>
      <c r="J71" s="591">
        <f>SUM(J58:J69)</f>
        <v>0</v>
      </c>
      <c r="K71" s="582"/>
      <c r="L71" s="589">
        <f>SUM(L58:L69)</f>
        <v>0</v>
      </c>
      <c r="M71" s="590">
        <f>IF(L71&lt;&gt;0,N71/L71,0)</f>
        <v>0</v>
      </c>
      <c r="N71" s="591">
        <f>SUM(N58:N69)</f>
        <v>0</v>
      </c>
      <c r="O71" s="582"/>
      <c r="P71" s="591">
        <f>SUM(P58:P69)</f>
        <v>0</v>
      </c>
      <c r="Q71" s="528"/>
    </row>
    <row r="72" spans="2:17" x14ac:dyDescent="0.25">
      <c r="B72" s="582"/>
      <c r="C72" s="582"/>
      <c r="D72" s="582"/>
      <c r="E72" s="582"/>
      <c r="F72" s="582"/>
      <c r="G72" s="582"/>
      <c r="H72" s="582"/>
      <c r="I72" s="582"/>
      <c r="J72" s="582"/>
      <c r="K72" s="582"/>
      <c r="L72" s="582"/>
      <c r="M72" s="582"/>
      <c r="N72" s="582"/>
      <c r="O72" s="582"/>
      <c r="P72" s="582"/>
      <c r="Q72" s="528"/>
    </row>
    <row r="73" spans="2:17" ht="13" x14ac:dyDescent="0.25">
      <c r="B73" s="576" t="str">
        <f>'12. RTSR - Historical Wholesale'!B72</f>
        <v>Add Extra Host Here (II)</v>
      </c>
      <c r="C73" s="577"/>
      <c r="D73" s="941" t="s">
        <v>720</v>
      </c>
      <c r="E73" s="941"/>
      <c r="F73" s="941"/>
      <c r="G73" s="577"/>
      <c r="H73" s="941" t="s">
        <v>721</v>
      </c>
      <c r="I73" s="941"/>
      <c r="J73" s="941"/>
      <c r="K73" s="577"/>
      <c r="L73" s="941" t="s">
        <v>722</v>
      </c>
      <c r="M73" s="941"/>
      <c r="N73" s="941"/>
      <c r="O73" s="577"/>
      <c r="P73" s="576" t="s">
        <v>723</v>
      </c>
      <c r="Q73" s="528"/>
    </row>
    <row r="74" spans="2:17" ht="13" x14ac:dyDescent="0.3">
      <c r="B74" s="579"/>
      <c r="C74" s="582"/>
      <c r="D74" s="606"/>
      <c r="E74" s="606"/>
      <c r="F74" s="606"/>
      <c r="G74" s="582"/>
      <c r="H74" s="606"/>
      <c r="I74" s="606"/>
      <c r="J74" s="606"/>
      <c r="K74" s="582"/>
      <c r="L74" s="606"/>
      <c r="M74" s="606"/>
      <c r="N74" s="606"/>
      <c r="O74" s="582"/>
      <c r="P74" s="606"/>
      <c r="Q74" s="528"/>
    </row>
    <row r="75" spans="2:17" ht="13" x14ac:dyDescent="0.3">
      <c r="B75" s="579" t="s">
        <v>724</v>
      </c>
      <c r="C75" s="582"/>
      <c r="D75" s="606" t="s">
        <v>725</v>
      </c>
      <c r="E75" s="606" t="s">
        <v>689</v>
      </c>
      <c r="F75" s="606" t="s">
        <v>726</v>
      </c>
      <c r="G75" s="582"/>
      <c r="H75" s="606" t="s">
        <v>725</v>
      </c>
      <c r="I75" s="606" t="s">
        <v>689</v>
      </c>
      <c r="J75" s="606" t="s">
        <v>726</v>
      </c>
      <c r="K75" s="582"/>
      <c r="L75" s="606" t="s">
        <v>725</v>
      </c>
      <c r="M75" s="606" t="s">
        <v>689</v>
      </c>
      <c r="N75" s="606" t="s">
        <v>726</v>
      </c>
      <c r="O75" s="582"/>
      <c r="P75" s="606" t="s">
        <v>726</v>
      </c>
      <c r="Q75" s="528"/>
    </row>
    <row r="76" spans="2:17" x14ac:dyDescent="0.25">
      <c r="B76" s="582"/>
      <c r="C76" s="582"/>
      <c r="D76" s="582"/>
      <c r="E76" s="582"/>
      <c r="F76" s="582"/>
      <c r="G76" s="582"/>
      <c r="H76" s="582"/>
      <c r="I76" s="582"/>
      <c r="J76" s="582"/>
      <c r="K76" s="582"/>
      <c r="L76" s="582"/>
      <c r="M76" s="582"/>
      <c r="N76" s="582"/>
      <c r="O76" s="582"/>
      <c r="P76" s="582"/>
      <c r="Q76" s="528"/>
    </row>
    <row r="77" spans="2:17" x14ac:dyDescent="0.25">
      <c r="B77" s="583" t="s">
        <v>727</v>
      </c>
      <c r="C77" s="582"/>
      <c r="D77" s="607">
        <f>'12. RTSR - Historical Wholesale'!D76</f>
        <v>0</v>
      </c>
      <c r="E77" s="601">
        <f>'11. RTSR - UTRs &amp; Sub-Tx'!H65</f>
        <v>0</v>
      </c>
      <c r="F77" s="608">
        <f>D77*E77</f>
        <v>0</v>
      </c>
      <c r="G77" s="582"/>
      <c r="H77" s="607">
        <f>'12. RTSR - Historical Wholesale'!H76</f>
        <v>0</v>
      </c>
      <c r="I77" s="601">
        <f>'11. RTSR - UTRs &amp; Sub-Tx'!H67</f>
        <v>0</v>
      </c>
      <c r="J77" s="608">
        <f>H77*I77</f>
        <v>0</v>
      </c>
      <c r="K77" s="582"/>
      <c r="L77" s="607">
        <f>'12. RTSR - Historical Wholesale'!L76</f>
        <v>0</v>
      </c>
      <c r="M77" s="601">
        <f>'11. RTSR - UTRs &amp; Sub-Tx'!H69</f>
        <v>0</v>
      </c>
      <c r="N77" s="608">
        <f>L77*M77</f>
        <v>0</v>
      </c>
      <c r="O77" s="582"/>
      <c r="P77" s="588">
        <f t="shared" ref="P77:P88" si="21">J77+N77</f>
        <v>0</v>
      </c>
      <c r="Q77" s="528"/>
    </row>
    <row r="78" spans="2:17" x14ac:dyDescent="0.25">
      <c r="B78" s="583" t="s">
        <v>728</v>
      </c>
      <c r="C78" s="582"/>
      <c r="D78" s="607">
        <f>'12. RTSR - Historical Wholesale'!D77</f>
        <v>0</v>
      </c>
      <c r="E78" s="601">
        <f>E77</f>
        <v>0</v>
      </c>
      <c r="F78" s="608">
        <f t="shared" ref="F78:F88" si="22">D78*E78</f>
        <v>0</v>
      </c>
      <c r="G78" s="582"/>
      <c r="H78" s="607">
        <f>'12. RTSR - Historical Wholesale'!H77</f>
        <v>0</v>
      </c>
      <c r="I78" s="601">
        <f>I77</f>
        <v>0</v>
      </c>
      <c r="J78" s="608">
        <f t="shared" ref="J78:J88" si="23">H78*I78</f>
        <v>0</v>
      </c>
      <c r="K78" s="582"/>
      <c r="L78" s="607">
        <f>'12. RTSR - Historical Wholesale'!L77</f>
        <v>0</v>
      </c>
      <c r="M78" s="601">
        <f>M77</f>
        <v>0</v>
      </c>
      <c r="N78" s="608">
        <f t="shared" ref="N78:N88" si="24">L78*M78</f>
        <v>0</v>
      </c>
      <c r="O78" s="582"/>
      <c r="P78" s="588">
        <f t="shared" si="21"/>
        <v>0</v>
      </c>
      <c r="Q78" s="528"/>
    </row>
    <row r="79" spans="2:17" x14ac:dyDescent="0.25">
      <c r="B79" s="583" t="s">
        <v>729</v>
      </c>
      <c r="C79" s="582"/>
      <c r="D79" s="607">
        <f>'12. RTSR - Historical Wholesale'!D78</f>
        <v>0</v>
      </c>
      <c r="E79" s="601">
        <f t="shared" ref="E79:E88" si="25">E78</f>
        <v>0</v>
      </c>
      <c r="F79" s="608">
        <f t="shared" si="22"/>
        <v>0</v>
      </c>
      <c r="G79" s="582"/>
      <c r="H79" s="607">
        <f>'12. RTSR - Historical Wholesale'!H78</f>
        <v>0</v>
      </c>
      <c r="I79" s="601">
        <f t="shared" ref="I79:I88" si="26">I78</f>
        <v>0</v>
      </c>
      <c r="J79" s="608">
        <f t="shared" si="23"/>
        <v>0</v>
      </c>
      <c r="K79" s="582"/>
      <c r="L79" s="607">
        <f>'12. RTSR - Historical Wholesale'!L78</f>
        <v>0</v>
      </c>
      <c r="M79" s="601">
        <f>M78</f>
        <v>0</v>
      </c>
      <c r="N79" s="608">
        <f t="shared" si="24"/>
        <v>0</v>
      </c>
      <c r="O79" s="582"/>
      <c r="P79" s="588">
        <f t="shared" si="21"/>
        <v>0</v>
      </c>
      <c r="Q79" s="528"/>
    </row>
    <row r="80" spans="2:17" x14ac:dyDescent="0.25">
      <c r="B80" s="583" t="s">
        <v>730</v>
      </c>
      <c r="C80" s="582"/>
      <c r="D80" s="607">
        <f>'12. RTSR - Historical Wholesale'!D79</f>
        <v>0</v>
      </c>
      <c r="E80" s="601">
        <f t="shared" si="25"/>
        <v>0</v>
      </c>
      <c r="F80" s="608">
        <f t="shared" si="22"/>
        <v>0</v>
      </c>
      <c r="G80" s="582"/>
      <c r="H80" s="607">
        <f>'12. RTSR - Historical Wholesale'!H79</f>
        <v>0</v>
      </c>
      <c r="I80" s="601">
        <f t="shared" si="26"/>
        <v>0</v>
      </c>
      <c r="J80" s="608">
        <f t="shared" si="23"/>
        <v>0</v>
      </c>
      <c r="K80" s="582"/>
      <c r="L80" s="607">
        <f>'12. RTSR - Historical Wholesale'!L79</f>
        <v>0</v>
      </c>
      <c r="M80" s="601">
        <f t="shared" ref="M80:M88" si="27">M79</f>
        <v>0</v>
      </c>
      <c r="N80" s="608">
        <f t="shared" si="24"/>
        <v>0</v>
      </c>
      <c r="O80" s="582"/>
      <c r="P80" s="588">
        <f t="shared" si="21"/>
        <v>0</v>
      </c>
      <c r="Q80" s="528"/>
    </row>
    <row r="81" spans="2:17" x14ac:dyDescent="0.25">
      <c r="B81" s="583" t="s">
        <v>731</v>
      </c>
      <c r="C81" s="582"/>
      <c r="D81" s="607">
        <f>'12. RTSR - Historical Wholesale'!D80</f>
        <v>0</v>
      </c>
      <c r="E81" s="601">
        <f t="shared" si="25"/>
        <v>0</v>
      </c>
      <c r="F81" s="608">
        <f t="shared" si="22"/>
        <v>0</v>
      </c>
      <c r="G81" s="582"/>
      <c r="H81" s="607">
        <f>'12. RTSR - Historical Wholesale'!H80</f>
        <v>0</v>
      </c>
      <c r="I81" s="601">
        <f t="shared" si="26"/>
        <v>0</v>
      </c>
      <c r="J81" s="608">
        <f t="shared" si="23"/>
        <v>0</v>
      </c>
      <c r="K81" s="582"/>
      <c r="L81" s="607">
        <f>'12. RTSR - Historical Wholesale'!L80</f>
        <v>0</v>
      </c>
      <c r="M81" s="601">
        <f t="shared" si="27"/>
        <v>0</v>
      </c>
      <c r="N81" s="608">
        <f t="shared" si="24"/>
        <v>0</v>
      </c>
      <c r="O81" s="582"/>
      <c r="P81" s="588">
        <f t="shared" si="21"/>
        <v>0</v>
      </c>
      <c r="Q81" s="528"/>
    </row>
    <row r="82" spans="2:17" x14ac:dyDescent="0.25">
      <c r="B82" s="583" t="s">
        <v>732</v>
      </c>
      <c r="C82" s="582"/>
      <c r="D82" s="607">
        <f>'12. RTSR - Historical Wholesale'!D81</f>
        <v>0</v>
      </c>
      <c r="E82" s="601">
        <f t="shared" si="25"/>
        <v>0</v>
      </c>
      <c r="F82" s="608">
        <f t="shared" si="22"/>
        <v>0</v>
      </c>
      <c r="G82" s="582"/>
      <c r="H82" s="607">
        <f>'12. RTSR - Historical Wholesale'!H81</f>
        <v>0</v>
      </c>
      <c r="I82" s="601">
        <f t="shared" si="26"/>
        <v>0</v>
      </c>
      <c r="J82" s="608">
        <f t="shared" si="23"/>
        <v>0</v>
      </c>
      <c r="K82" s="582"/>
      <c r="L82" s="607">
        <f>'12. RTSR - Historical Wholesale'!L81</f>
        <v>0</v>
      </c>
      <c r="M82" s="601">
        <f t="shared" si="27"/>
        <v>0</v>
      </c>
      <c r="N82" s="608">
        <f t="shared" si="24"/>
        <v>0</v>
      </c>
      <c r="O82" s="582"/>
      <c r="P82" s="588">
        <f t="shared" si="21"/>
        <v>0</v>
      </c>
      <c r="Q82" s="528"/>
    </row>
    <row r="83" spans="2:17" x14ac:dyDescent="0.25">
      <c r="B83" s="583" t="s">
        <v>733</v>
      </c>
      <c r="C83" s="582"/>
      <c r="D83" s="607">
        <f>'12. RTSR - Historical Wholesale'!D82</f>
        <v>0</v>
      </c>
      <c r="E83" s="601">
        <f t="shared" si="25"/>
        <v>0</v>
      </c>
      <c r="F83" s="608">
        <f t="shared" si="22"/>
        <v>0</v>
      </c>
      <c r="G83" s="582"/>
      <c r="H83" s="607">
        <f>'12. RTSR - Historical Wholesale'!H82</f>
        <v>0</v>
      </c>
      <c r="I83" s="601">
        <f t="shared" si="26"/>
        <v>0</v>
      </c>
      <c r="J83" s="608">
        <f t="shared" si="23"/>
        <v>0</v>
      </c>
      <c r="K83" s="582"/>
      <c r="L83" s="607">
        <f>'12. RTSR - Historical Wholesale'!L82</f>
        <v>0</v>
      </c>
      <c r="M83" s="601">
        <f t="shared" si="27"/>
        <v>0</v>
      </c>
      <c r="N83" s="608">
        <f t="shared" si="24"/>
        <v>0</v>
      </c>
      <c r="O83" s="582"/>
      <c r="P83" s="588">
        <f t="shared" si="21"/>
        <v>0</v>
      </c>
      <c r="Q83" s="528"/>
    </row>
    <row r="84" spans="2:17" x14ac:dyDescent="0.25">
      <c r="B84" s="583" t="s">
        <v>734</v>
      </c>
      <c r="C84" s="582"/>
      <c r="D84" s="607">
        <f>'12. RTSR - Historical Wholesale'!D83</f>
        <v>0</v>
      </c>
      <c r="E84" s="601">
        <f t="shared" si="25"/>
        <v>0</v>
      </c>
      <c r="F84" s="608">
        <f t="shared" si="22"/>
        <v>0</v>
      </c>
      <c r="G84" s="582"/>
      <c r="H84" s="607">
        <f>'12. RTSR - Historical Wholesale'!H83</f>
        <v>0</v>
      </c>
      <c r="I84" s="601">
        <f t="shared" si="26"/>
        <v>0</v>
      </c>
      <c r="J84" s="608">
        <f t="shared" si="23"/>
        <v>0</v>
      </c>
      <c r="K84" s="582"/>
      <c r="L84" s="607">
        <f>'12. RTSR - Historical Wholesale'!L83</f>
        <v>0</v>
      </c>
      <c r="M84" s="601">
        <f t="shared" si="27"/>
        <v>0</v>
      </c>
      <c r="N84" s="608">
        <f t="shared" si="24"/>
        <v>0</v>
      </c>
      <c r="O84" s="582"/>
      <c r="P84" s="588">
        <f t="shared" si="21"/>
        <v>0</v>
      </c>
      <c r="Q84" s="528"/>
    </row>
    <row r="85" spans="2:17" x14ac:dyDescent="0.25">
      <c r="B85" s="583" t="s">
        <v>735</v>
      </c>
      <c r="C85" s="582"/>
      <c r="D85" s="607">
        <f>'12. RTSR - Historical Wholesale'!D84</f>
        <v>0</v>
      </c>
      <c r="E85" s="601">
        <f t="shared" si="25"/>
        <v>0</v>
      </c>
      <c r="F85" s="608">
        <f t="shared" si="22"/>
        <v>0</v>
      </c>
      <c r="G85" s="582"/>
      <c r="H85" s="607">
        <f>'12. RTSR - Historical Wholesale'!H84</f>
        <v>0</v>
      </c>
      <c r="I85" s="601">
        <f t="shared" si="26"/>
        <v>0</v>
      </c>
      <c r="J85" s="608">
        <f t="shared" si="23"/>
        <v>0</v>
      </c>
      <c r="K85" s="582"/>
      <c r="L85" s="607">
        <f>'12. RTSR - Historical Wholesale'!L84</f>
        <v>0</v>
      </c>
      <c r="M85" s="601">
        <f t="shared" si="27"/>
        <v>0</v>
      </c>
      <c r="N85" s="608">
        <f t="shared" si="24"/>
        <v>0</v>
      </c>
      <c r="O85" s="582"/>
      <c r="P85" s="588">
        <f t="shared" si="21"/>
        <v>0</v>
      </c>
      <c r="Q85" s="528"/>
    </row>
    <row r="86" spans="2:17" x14ac:dyDescent="0.25">
      <c r="B86" s="583" t="s">
        <v>736</v>
      </c>
      <c r="C86" s="582"/>
      <c r="D86" s="607">
        <f>'12. RTSR - Historical Wholesale'!D85</f>
        <v>0</v>
      </c>
      <c r="E86" s="601">
        <f t="shared" si="25"/>
        <v>0</v>
      </c>
      <c r="F86" s="608">
        <f t="shared" si="22"/>
        <v>0</v>
      </c>
      <c r="G86" s="582"/>
      <c r="H86" s="607">
        <f>'12. RTSR - Historical Wholesale'!H85</f>
        <v>0</v>
      </c>
      <c r="I86" s="601">
        <f t="shared" si="26"/>
        <v>0</v>
      </c>
      <c r="J86" s="608">
        <f t="shared" si="23"/>
        <v>0</v>
      </c>
      <c r="K86" s="582"/>
      <c r="L86" s="607">
        <f>'12. RTSR - Historical Wholesale'!L85</f>
        <v>0</v>
      </c>
      <c r="M86" s="601">
        <f t="shared" si="27"/>
        <v>0</v>
      </c>
      <c r="N86" s="608">
        <f t="shared" si="24"/>
        <v>0</v>
      </c>
      <c r="O86" s="582"/>
      <c r="P86" s="588">
        <f t="shared" si="21"/>
        <v>0</v>
      </c>
      <c r="Q86" s="528"/>
    </row>
    <row r="87" spans="2:17" x14ac:dyDescent="0.25">
      <c r="B87" s="583" t="s">
        <v>737</v>
      </c>
      <c r="C87" s="582"/>
      <c r="D87" s="607">
        <f>'12. RTSR - Historical Wholesale'!D86</f>
        <v>0</v>
      </c>
      <c r="E87" s="601">
        <f t="shared" si="25"/>
        <v>0</v>
      </c>
      <c r="F87" s="608">
        <f t="shared" si="22"/>
        <v>0</v>
      </c>
      <c r="G87" s="582"/>
      <c r="H87" s="607">
        <f>'12. RTSR - Historical Wholesale'!H86</f>
        <v>0</v>
      </c>
      <c r="I87" s="601">
        <f t="shared" si="26"/>
        <v>0</v>
      </c>
      <c r="J87" s="608">
        <f t="shared" si="23"/>
        <v>0</v>
      </c>
      <c r="K87" s="582"/>
      <c r="L87" s="607">
        <f>'12. RTSR - Historical Wholesale'!L86</f>
        <v>0</v>
      </c>
      <c r="M87" s="601">
        <f t="shared" si="27"/>
        <v>0</v>
      </c>
      <c r="N87" s="608">
        <f t="shared" si="24"/>
        <v>0</v>
      </c>
      <c r="O87" s="582"/>
      <c r="P87" s="588">
        <f t="shared" si="21"/>
        <v>0</v>
      </c>
      <c r="Q87" s="528"/>
    </row>
    <row r="88" spans="2:17" x14ac:dyDescent="0.25">
      <c r="B88" s="583" t="s">
        <v>738</v>
      </c>
      <c r="C88" s="582"/>
      <c r="D88" s="607">
        <f>'12. RTSR - Historical Wholesale'!D87</f>
        <v>0</v>
      </c>
      <c r="E88" s="601">
        <f t="shared" si="25"/>
        <v>0</v>
      </c>
      <c r="F88" s="608">
        <f t="shared" si="22"/>
        <v>0</v>
      </c>
      <c r="G88" s="582"/>
      <c r="H88" s="607">
        <f>'12. RTSR - Historical Wholesale'!H87</f>
        <v>0</v>
      </c>
      <c r="I88" s="601">
        <f t="shared" si="26"/>
        <v>0</v>
      </c>
      <c r="J88" s="608">
        <f t="shared" si="23"/>
        <v>0</v>
      </c>
      <c r="K88" s="582"/>
      <c r="L88" s="607">
        <f>'12. RTSR - Historical Wholesale'!L87</f>
        <v>0</v>
      </c>
      <c r="M88" s="601">
        <f t="shared" si="27"/>
        <v>0</v>
      </c>
      <c r="N88" s="608">
        <f t="shared" si="24"/>
        <v>0</v>
      </c>
      <c r="O88" s="582"/>
      <c r="P88" s="588">
        <f t="shared" si="21"/>
        <v>0</v>
      </c>
      <c r="Q88" s="528"/>
    </row>
    <row r="89" spans="2:17" x14ac:dyDescent="0.25">
      <c r="B89" s="582"/>
      <c r="C89" s="582"/>
      <c r="D89" s="582"/>
      <c r="E89" s="582"/>
      <c r="F89" s="582"/>
      <c r="G89" s="582"/>
      <c r="H89" s="582"/>
      <c r="I89" s="582"/>
      <c r="J89" s="582"/>
      <c r="K89" s="582"/>
      <c r="L89" s="582"/>
      <c r="M89" s="582"/>
      <c r="N89" s="582"/>
      <c r="O89" s="582"/>
      <c r="P89" s="582"/>
      <c r="Q89" s="528"/>
    </row>
    <row r="90" spans="2:17" ht="13.5" thickBot="1" x14ac:dyDescent="0.35">
      <c r="B90" s="579" t="s">
        <v>245</v>
      </c>
      <c r="C90" s="582"/>
      <c r="D90" s="589">
        <f>SUM(D77:D88)</f>
        <v>0</v>
      </c>
      <c r="E90" s="590">
        <f>IF(D90&lt;&gt;0,F90/D90,0)</f>
        <v>0</v>
      </c>
      <c r="F90" s="591">
        <f>SUM(F77:F88)</f>
        <v>0</v>
      </c>
      <c r="G90" s="582"/>
      <c r="H90" s="589">
        <f>SUM(H77:H88)</f>
        <v>0</v>
      </c>
      <c r="I90" s="590">
        <f>IF(H90&lt;&gt;0,J90/H90,0)</f>
        <v>0</v>
      </c>
      <c r="J90" s="591">
        <f>SUM(J77:J88)</f>
        <v>0</v>
      </c>
      <c r="K90" s="582"/>
      <c r="L90" s="589">
        <f>SUM(L77:L88)</f>
        <v>0</v>
      </c>
      <c r="M90" s="590">
        <f>IF(L90&lt;&gt;0,N90/L90,0)</f>
        <v>0</v>
      </c>
      <c r="N90" s="591">
        <f>SUM(N77:N88)</f>
        <v>0</v>
      </c>
      <c r="O90" s="582"/>
      <c r="P90" s="591">
        <f>SUM(P77:P88)</f>
        <v>0</v>
      </c>
      <c r="Q90" s="528"/>
    </row>
    <row r="91" spans="2:17" x14ac:dyDescent="0.25">
      <c r="B91" s="582"/>
      <c r="C91" s="582"/>
      <c r="D91" s="582"/>
      <c r="E91" s="582"/>
      <c r="F91" s="582"/>
      <c r="G91" s="582"/>
      <c r="H91" s="582"/>
      <c r="I91" s="582"/>
      <c r="J91" s="582"/>
      <c r="K91" s="582"/>
      <c r="L91" s="582"/>
      <c r="M91" s="582"/>
      <c r="N91" s="582"/>
      <c r="O91" s="582"/>
      <c r="P91" s="582"/>
      <c r="Q91" s="528"/>
    </row>
    <row r="92" spans="2:17" ht="13" x14ac:dyDescent="0.25">
      <c r="B92" s="576" t="s">
        <v>245</v>
      </c>
      <c r="C92" s="577"/>
      <c r="D92" s="941" t="s">
        <v>720</v>
      </c>
      <c r="E92" s="941"/>
      <c r="F92" s="941"/>
      <c r="G92" s="577"/>
      <c r="H92" s="941" t="s">
        <v>721</v>
      </c>
      <c r="I92" s="941"/>
      <c r="J92" s="941"/>
      <c r="K92" s="577"/>
      <c r="L92" s="941" t="s">
        <v>722</v>
      </c>
      <c r="M92" s="941"/>
      <c r="N92" s="941"/>
      <c r="O92" s="577"/>
      <c r="P92" s="576" t="s">
        <v>723</v>
      </c>
      <c r="Q92" s="528"/>
    </row>
    <row r="93" spans="2:17" ht="13" x14ac:dyDescent="0.3">
      <c r="B93" s="582"/>
      <c r="C93" s="582"/>
      <c r="D93" s="942"/>
      <c r="E93" s="942"/>
      <c r="F93" s="942"/>
      <c r="G93" s="598"/>
      <c r="H93" s="942"/>
      <c r="I93" s="942"/>
      <c r="J93" s="942"/>
      <c r="K93" s="598"/>
      <c r="L93" s="942"/>
      <c r="M93" s="942"/>
      <c r="N93" s="942"/>
      <c r="O93" s="598"/>
      <c r="P93" s="599"/>
      <c r="Q93" s="528"/>
    </row>
    <row r="94" spans="2:17" ht="13" x14ac:dyDescent="0.3">
      <c r="B94" s="579" t="s">
        <v>724</v>
      </c>
      <c r="C94" s="582"/>
      <c r="D94" s="606" t="s">
        <v>725</v>
      </c>
      <c r="E94" s="606" t="s">
        <v>689</v>
      </c>
      <c r="F94" s="606" t="s">
        <v>726</v>
      </c>
      <c r="G94" s="582"/>
      <c r="H94" s="606" t="s">
        <v>725</v>
      </c>
      <c r="I94" s="606" t="s">
        <v>689</v>
      </c>
      <c r="J94" s="606" t="s">
        <v>726</v>
      </c>
      <c r="K94" s="582"/>
      <c r="L94" s="606" t="s">
        <v>725</v>
      </c>
      <c r="M94" s="606" t="s">
        <v>689</v>
      </c>
      <c r="N94" s="606" t="s">
        <v>726</v>
      </c>
      <c r="O94" s="582"/>
      <c r="P94" s="606" t="s">
        <v>726</v>
      </c>
      <c r="Q94" s="528"/>
    </row>
    <row r="95" spans="2:17" x14ac:dyDescent="0.25">
      <c r="B95" s="582"/>
      <c r="C95" s="582"/>
      <c r="D95" s="582"/>
      <c r="E95" s="582"/>
      <c r="F95" s="582"/>
      <c r="G95" s="582"/>
      <c r="H95" s="582"/>
      <c r="I95" s="582"/>
      <c r="J95" s="582"/>
      <c r="K95" s="582"/>
      <c r="L95" s="582"/>
      <c r="M95" s="582"/>
      <c r="N95" s="582"/>
      <c r="O95" s="582"/>
      <c r="P95" s="582"/>
      <c r="Q95" s="528"/>
    </row>
    <row r="96" spans="2:17" x14ac:dyDescent="0.25">
      <c r="B96" s="583" t="s">
        <v>727</v>
      </c>
      <c r="C96" s="582"/>
      <c r="D96" s="600">
        <f>D20+D39+D58+D77</f>
        <v>3468250.0000000009</v>
      </c>
      <c r="E96" s="601">
        <f t="shared" ref="E96:E107" si="28">IF(D96&lt;&gt;0,F96/D96,0)</f>
        <v>5.13</v>
      </c>
      <c r="F96" s="588">
        <f>F20+F39+F58+F77</f>
        <v>17792122.500000004</v>
      </c>
      <c r="G96" s="582"/>
      <c r="H96" s="600">
        <f>H20+H39+H58+H77</f>
        <v>3379789.9999999991</v>
      </c>
      <c r="I96" s="601">
        <f t="shared" ref="I96:I107" si="29">IF(H96&lt;&gt;0,J96/H96,0)</f>
        <v>0.88</v>
      </c>
      <c r="J96" s="588">
        <f>J20+J39+J58+J77</f>
        <v>2974215.1999999993</v>
      </c>
      <c r="K96" s="582"/>
      <c r="L96" s="600">
        <f>L20+L39+L58+L77</f>
        <v>3407037</v>
      </c>
      <c r="M96" s="601">
        <f t="shared" ref="M96:M107" si="30">IF(L96&lt;&gt;0,N96/L96,0)</f>
        <v>2.81</v>
      </c>
      <c r="N96" s="588">
        <f>N20+N39+N58+N77</f>
        <v>9573773.9700000007</v>
      </c>
      <c r="O96" s="582"/>
      <c r="P96" s="588">
        <f t="shared" ref="P96:P107" si="31">J96+N96</f>
        <v>12547989.17</v>
      </c>
      <c r="Q96" s="528"/>
    </row>
    <row r="97" spans="2:17" x14ac:dyDescent="0.25">
      <c r="B97" s="583" t="s">
        <v>728</v>
      </c>
      <c r="C97" s="582"/>
      <c r="D97" s="600">
        <f t="shared" ref="D97:D107" si="32">D21+D40+D59+D78</f>
        <v>3473220</v>
      </c>
      <c r="E97" s="601">
        <f t="shared" si="28"/>
        <v>5.1300000000000008</v>
      </c>
      <c r="F97" s="588">
        <f t="shared" ref="F97:F107" si="33">F21+F40+F59+F78</f>
        <v>17817618.600000001</v>
      </c>
      <c r="G97" s="582"/>
      <c r="H97" s="600">
        <f t="shared" ref="H97:H107" si="34">H21+H40+H59+H78</f>
        <v>3475954</v>
      </c>
      <c r="I97" s="601">
        <f t="shared" si="29"/>
        <v>0.88</v>
      </c>
      <c r="J97" s="588">
        <f t="shared" ref="J97:J107" si="35">J21+J40+J59+J78</f>
        <v>3058839.52</v>
      </c>
      <c r="K97" s="582"/>
      <c r="L97" s="600">
        <f t="shared" ref="L97:L107" si="36">L21+L40+L59+L78</f>
        <v>3482537</v>
      </c>
      <c r="M97" s="601">
        <f t="shared" si="30"/>
        <v>2.81</v>
      </c>
      <c r="N97" s="588">
        <f t="shared" ref="N97:N107" si="37">N21+N40+N59+N78</f>
        <v>9785928.9700000007</v>
      </c>
      <c r="O97" s="582"/>
      <c r="P97" s="588">
        <f t="shared" si="31"/>
        <v>12844768.49</v>
      </c>
      <c r="Q97" s="528"/>
    </row>
    <row r="98" spans="2:17" x14ac:dyDescent="0.25">
      <c r="B98" s="583" t="s">
        <v>729</v>
      </c>
      <c r="C98" s="582"/>
      <c r="D98" s="600">
        <f t="shared" si="32"/>
        <v>3380397</v>
      </c>
      <c r="E98" s="601">
        <f t="shared" si="28"/>
        <v>5.13</v>
      </c>
      <c r="F98" s="588">
        <f t="shared" si="33"/>
        <v>17341436.609999999</v>
      </c>
      <c r="G98" s="582"/>
      <c r="H98" s="600">
        <f t="shared" si="34"/>
        <v>3309232.0000000005</v>
      </c>
      <c r="I98" s="601">
        <f t="shared" si="29"/>
        <v>0.88000000000000012</v>
      </c>
      <c r="J98" s="588">
        <f t="shared" si="35"/>
        <v>2912124.1600000006</v>
      </c>
      <c r="K98" s="582"/>
      <c r="L98" s="600">
        <f t="shared" si="36"/>
        <v>3341338.0000000005</v>
      </c>
      <c r="M98" s="601">
        <f t="shared" si="30"/>
        <v>2.81</v>
      </c>
      <c r="N98" s="588">
        <f t="shared" si="37"/>
        <v>9389159.7800000012</v>
      </c>
      <c r="O98" s="582"/>
      <c r="P98" s="588">
        <f t="shared" si="31"/>
        <v>12301283.940000001</v>
      </c>
      <c r="Q98" s="528"/>
    </row>
    <row r="99" spans="2:17" x14ac:dyDescent="0.25">
      <c r="B99" s="583" t="s">
        <v>730</v>
      </c>
      <c r="C99" s="582"/>
      <c r="D99" s="600">
        <f t="shared" si="32"/>
        <v>2879480.0000000005</v>
      </c>
      <c r="E99" s="601">
        <f t="shared" si="28"/>
        <v>5.46</v>
      </c>
      <c r="F99" s="588">
        <f t="shared" si="33"/>
        <v>15721960.800000003</v>
      </c>
      <c r="G99" s="582"/>
      <c r="H99" s="600">
        <f t="shared" si="34"/>
        <v>3303262.8181818188</v>
      </c>
      <c r="I99" s="601">
        <f t="shared" si="29"/>
        <v>0.88</v>
      </c>
      <c r="J99" s="588">
        <f t="shared" si="35"/>
        <v>2906871.2800000007</v>
      </c>
      <c r="K99" s="582"/>
      <c r="L99" s="600">
        <f t="shared" si="36"/>
        <v>3231743.9367588935</v>
      </c>
      <c r="M99" s="601">
        <f t="shared" si="30"/>
        <v>2.81</v>
      </c>
      <c r="N99" s="588">
        <f t="shared" si="37"/>
        <v>9081200.4622924905</v>
      </c>
      <c r="O99" s="582"/>
      <c r="P99" s="588">
        <f t="shared" si="31"/>
        <v>11988071.742292492</v>
      </c>
      <c r="Q99" s="528"/>
    </row>
    <row r="100" spans="2:17" x14ac:dyDescent="0.25">
      <c r="B100" s="583" t="s">
        <v>731</v>
      </c>
      <c r="C100" s="582"/>
      <c r="D100" s="600">
        <f t="shared" si="32"/>
        <v>3463227.9999999986</v>
      </c>
      <c r="E100" s="601">
        <f t="shared" si="28"/>
        <v>5.46</v>
      </c>
      <c r="F100" s="588">
        <f t="shared" si="33"/>
        <v>18909224.879999992</v>
      </c>
      <c r="G100" s="582"/>
      <c r="H100" s="600">
        <f t="shared" si="34"/>
        <v>3388138.0000000009</v>
      </c>
      <c r="I100" s="601">
        <f t="shared" si="29"/>
        <v>0.88</v>
      </c>
      <c r="J100" s="588">
        <f t="shared" si="35"/>
        <v>2981561.4400000009</v>
      </c>
      <c r="K100" s="582"/>
      <c r="L100" s="600">
        <f t="shared" si="36"/>
        <v>3417436.0000000005</v>
      </c>
      <c r="M100" s="601">
        <f t="shared" si="30"/>
        <v>2.81</v>
      </c>
      <c r="N100" s="588">
        <f t="shared" si="37"/>
        <v>9602995.160000002</v>
      </c>
      <c r="O100" s="582"/>
      <c r="P100" s="588">
        <f t="shared" si="31"/>
        <v>12584556.600000003</v>
      </c>
      <c r="Q100" s="528"/>
    </row>
    <row r="101" spans="2:17" x14ac:dyDescent="0.25">
      <c r="B101" s="583" t="s">
        <v>732</v>
      </c>
      <c r="C101" s="582"/>
      <c r="D101" s="600">
        <f t="shared" si="32"/>
        <v>4156286.0000000019</v>
      </c>
      <c r="E101" s="601">
        <f t="shared" si="28"/>
        <v>5.46</v>
      </c>
      <c r="F101" s="588">
        <f t="shared" si="33"/>
        <v>22693321.56000001</v>
      </c>
      <c r="G101" s="582"/>
      <c r="H101" s="600">
        <f t="shared" si="34"/>
        <v>4193324</v>
      </c>
      <c r="I101" s="601">
        <f t="shared" si="29"/>
        <v>0.88</v>
      </c>
      <c r="J101" s="588">
        <f t="shared" si="35"/>
        <v>3690125.12</v>
      </c>
      <c r="K101" s="582"/>
      <c r="L101" s="600">
        <f t="shared" si="36"/>
        <v>4225527.0000000009</v>
      </c>
      <c r="M101" s="601">
        <f t="shared" si="30"/>
        <v>2.81</v>
      </c>
      <c r="N101" s="588">
        <f t="shared" si="37"/>
        <v>11873730.870000003</v>
      </c>
      <c r="O101" s="582"/>
      <c r="P101" s="588">
        <f t="shared" si="31"/>
        <v>15563855.990000002</v>
      </c>
      <c r="Q101" s="528"/>
    </row>
    <row r="102" spans="2:17" x14ac:dyDescent="0.25">
      <c r="B102" s="583" t="s">
        <v>733</v>
      </c>
      <c r="C102" s="582"/>
      <c r="D102" s="600">
        <f t="shared" si="32"/>
        <v>4091752.0000000005</v>
      </c>
      <c r="E102" s="601">
        <f t="shared" si="28"/>
        <v>5.46</v>
      </c>
      <c r="F102" s="588">
        <f t="shared" si="33"/>
        <v>22340965.920000002</v>
      </c>
      <c r="G102" s="582"/>
      <c r="H102" s="600">
        <f t="shared" si="34"/>
        <v>3988776.9999999995</v>
      </c>
      <c r="I102" s="601">
        <f t="shared" si="29"/>
        <v>0.88</v>
      </c>
      <c r="J102" s="588">
        <f t="shared" si="35"/>
        <v>3510123.76</v>
      </c>
      <c r="K102" s="582"/>
      <c r="L102" s="600">
        <f t="shared" si="36"/>
        <v>4037807.9999999991</v>
      </c>
      <c r="M102" s="601">
        <f t="shared" si="30"/>
        <v>2.81</v>
      </c>
      <c r="N102" s="588">
        <f t="shared" si="37"/>
        <v>11346240.479999997</v>
      </c>
      <c r="O102" s="582"/>
      <c r="P102" s="588">
        <f t="shared" si="31"/>
        <v>14856364.239999996</v>
      </c>
      <c r="Q102" s="528"/>
    </row>
    <row r="103" spans="2:17" x14ac:dyDescent="0.25">
      <c r="B103" s="583" t="s">
        <v>734</v>
      </c>
      <c r="C103" s="582"/>
      <c r="D103" s="600">
        <f t="shared" si="32"/>
        <v>4399730.9999999981</v>
      </c>
      <c r="E103" s="601">
        <f t="shared" si="28"/>
        <v>5.46</v>
      </c>
      <c r="F103" s="588">
        <f t="shared" si="33"/>
        <v>24022531.25999999</v>
      </c>
      <c r="G103" s="582"/>
      <c r="H103" s="600">
        <f t="shared" si="34"/>
        <v>4242549</v>
      </c>
      <c r="I103" s="601">
        <f t="shared" si="29"/>
        <v>0.88</v>
      </c>
      <c r="J103" s="588">
        <f t="shared" si="35"/>
        <v>3733443.12</v>
      </c>
      <c r="K103" s="582"/>
      <c r="L103" s="600">
        <f t="shared" si="36"/>
        <v>4278177.9999999991</v>
      </c>
      <c r="M103" s="601">
        <f t="shared" si="30"/>
        <v>2.81</v>
      </c>
      <c r="N103" s="588">
        <f t="shared" si="37"/>
        <v>12021680.179999998</v>
      </c>
      <c r="O103" s="582"/>
      <c r="P103" s="588">
        <f t="shared" si="31"/>
        <v>15755123.299999997</v>
      </c>
      <c r="Q103" s="528"/>
    </row>
    <row r="104" spans="2:17" x14ac:dyDescent="0.25">
      <c r="B104" s="583" t="s">
        <v>735</v>
      </c>
      <c r="C104" s="582"/>
      <c r="D104" s="600">
        <f t="shared" si="32"/>
        <v>3350649.9999999995</v>
      </c>
      <c r="E104" s="601">
        <f t="shared" si="28"/>
        <v>5.46</v>
      </c>
      <c r="F104" s="588">
        <f t="shared" si="33"/>
        <v>18294548.999999996</v>
      </c>
      <c r="G104" s="582"/>
      <c r="H104" s="600">
        <f t="shared" si="34"/>
        <v>3356043</v>
      </c>
      <c r="I104" s="601">
        <f t="shared" si="29"/>
        <v>0.88</v>
      </c>
      <c r="J104" s="588">
        <f t="shared" si="35"/>
        <v>2953317.84</v>
      </c>
      <c r="K104" s="582"/>
      <c r="L104" s="600">
        <f t="shared" si="36"/>
        <v>3380862</v>
      </c>
      <c r="M104" s="601">
        <f t="shared" si="30"/>
        <v>2.81</v>
      </c>
      <c r="N104" s="588">
        <f t="shared" si="37"/>
        <v>9500222.2200000007</v>
      </c>
      <c r="O104" s="582"/>
      <c r="P104" s="588">
        <f t="shared" si="31"/>
        <v>12453540.060000001</v>
      </c>
      <c r="Q104" s="528"/>
    </row>
    <row r="105" spans="2:17" x14ac:dyDescent="0.25">
      <c r="B105" s="583" t="s">
        <v>736</v>
      </c>
      <c r="C105" s="582"/>
      <c r="D105" s="600">
        <f t="shared" si="32"/>
        <v>3036901.0000000005</v>
      </c>
      <c r="E105" s="601">
        <f t="shared" si="28"/>
        <v>5.46</v>
      </c>
      <c r="F105" s="588">
        <f t="shared" si="33"/>
        <v>16581479.460000003</v>
      </c>
      <c r="G105" s="582"/>
      <c r="H105" s="600">
        <f t="shared" si="34"/>
        <v>3086546.9999999995</v>
      </c>
      <c r="I105" s="601">
        <f t="shared" si="29"/>
        <v>0.87999999999999989</v>
      </c>
      <c r="J105" s="588">
        <f t="shared" si="35"/>
        <v>2716161.3599999994</v>
      </c>
      <c r="K105" s="582"/>
      <c r="L105" s="600">
        <f t="shared" si="36"/>
        <v>3101608</v>
      </c>
      <c r="M105" s="601">
        <f t="shared" si="30"/>
        <v>2.81</v>
      </c>
      <c r="N105" s="588">
        <f t="shared" si="37"/>
        <v>8715518.4800000004</v>
      </c>
      <c r="O105" s="582"/>
      <c r="P105" s="588">
        <f t="shared" si="31"/>
        <v>11431679.84</v>
      </c>
      <c r="Q105" s="528"/>
    </row>
    <row r="106" spans="2:17" x14ac:dyDescent="0.25">
      <c r="B106" s="583" t="s">
        <v>737</v>
      </c>
      <c r="C106" s="582"/>
      <c r="D106" s="600">
        <f t="shared" si="32"/>
        <v>3338596</v>
      </c>
      <c r="E106" s="601">
        <f t="shared" si="28"/>
        <v>5.46</v>
      </c>
      <c r="F106" s="588">
        <f t="shared" si="33"/>
        <v>18228734.16</v>
      </c>
      <c r="G106" s="582"/>
      <c r="H106" s="600">
        <f t="shared" si="34"/>
        <v>3240514</v>
      </c>
      <c r="I106" s="601">
        <f t="shared" si="29"/>
        <v>0.87999999999999989</v>
      </c>
      <c r="J106" s="588">
        <f t="shared" si="35"/>
        <v>2851652.32</v>
      </c>
      <c r="K106" s="582"/>
      <c r="L106" s="600">
        <f t="shared" si="36"/>
        <v>3298380.0000000005</v>
      </c>
      <c r="M106" s="601">
        <f t="shared" si="30"/>
        <v>2.8099999999999996</v>
      </c>
      <c r="N106" s="588">
        <f t="shared" si="37"/>
        <v>9268447.8000000007</v>
      </c>
      <c r="O106" s="582"/>
      <c r="P106" s="588">
        <f t="shared" si="31"/>
        <v>12120100.120000001</v>
      </c>
      <c r="Q106" s="528"/>
    </row>
    <row r="107" spans="2:17" x14ac:dyDescent="0.25">
      <c r="B107" s="583" t="s">
        <v>738</v>
      </c>
      <c r="C107" s="582"/>
      <c r="D107" s="600">
        <f t="shared" si="32"/>
        <v>3403202.9999999991</v>
      </c>
      <c r="E107" s="601">
        <f t="shared" si="28"/>
        <v>5.46</v>
      </c>
      <c r="F107" s="588">
        <f t="shared" si="33"/>
        <v>18581488.379999995</v>
      </c>
      <c r="G107" s="582"/>
      <c r="H107" s="600">
        <f t="shared" si="34"/>
        <v>3350541.0000000005</v>
      </c>
      <c r="I107" s="601">
        <f t="shared" si="29"/>
        <v>0.88</v>
      </c>
      <c r="J107" s="588">
        <f t="shared" si="35"/>
        <v>2948476.0800000005</v>
      </c>
      <c r="K107" s="582"/>
      <c r="L107" s="600">
        <f t="shared" si="36"/>
        <v>3401758.0000000009</v>
      </c>
      <c r="M107" s="601">
        <f t="shared" si="30"/>
        <v>2.81</v>
      </c>
      <c r="N107" s="588">
        <f t="shared" si="37"/>
        <v>9558939.9800000023</v>
      </c>
      <c r="O107" s="582"/>
      <c r="P107" s="588">
        <f t="shared" si="31"/>
        <v>12507416.060000002</v>
      </c>
      <c r="Q107" s="528"/>
    </row>
    <row r="108" spans="2:17" x14ac:dyDescent="0.25">
      <c r="B108" s="582"/>
      <c r="C108" s="582"/>
      <c r="D108" s="582"/>
      <c r="E108" s="582"/>
      <c r="F108" s="582"/>
      <c r="G108" s="582"/>
      <c r="H108" s="582"/>
      <c r="I108" s="582"/>
      <c r="J108" s="582"/>
      <c r="K108" s="582"/>
      <c r="L108" s="582"/>
      <c r="M108" s="582"/>
      <c r="N108" s="582"/>
      <c r="O108" s="582"/>
      <c r="P108" s="588"/>
      <c r="Q108" s="528"/>
    </row>
    <row r="109" spans="2:17" ht="13.5" thickBot="1" x14ac:dyDescent="0.35">
      <c r="B109" s="579" t="s">
        <v>245</v>
      </c>
      <c r="C109" s="582"/>
      <c r="D109" s="589">
        <f>SUM(D96:D107)</f>
        <v>42441694</v>
      </c>
      <c r="E109" s="590">
        <f>IF(D109&lt;&gt;0,F109/D109,0)</f>
        <v>5.3797436344081833</v>
      </c>
      <c r="F109" s="591">
        <f>SUM(F96:F107)</f>
        <v>228325433.13</v>
      </c>
      <c r="G109" s="582"/>
      <c r="H109" s="589">
        <f>SUM(H96:H107)</f>
        <v>42314671.81818182</v>
      </c>
      <c r="I109" s="590">
        <f>IF(H109&lt;&gt;0,J109/H109,0)</f>
        <v>0.88</v>
      </c>
      <c r="J109" s="591">
        <f>SUM(J96:J107)</f>
        <v>37236911.200000003</v>
      </c>
      <c r="K109" s="582"/>
      <c r="L109" s="589">
        <f>SUM(L96:L107)</f>
        <v>42604212.936758891</v>
      </c>
      <c r="M109" s="590">
        <f>IF(L109&lt;&gt;0,N109/L109,0)</f>
        <v>2.81</v>
      </c>
      <c r="N109" s="591">
        <f>SUM(N96:N107)</f>
        <v>119717838.35229249</v>
      </c>
      <c r="O109" s="582"/>
      <c r="P109" s="591">
        <f>SUM(P96:P107)</f>
        <v>156954749.5522925</v>
      </c>
      <c r="Q109" s="528"/>
    </row>
    <row r="110" spans="2:17" x14ac:dyDescent="0.25">
      <c r="B110" s="35"/>
      <c r="C110" s="35"/>
      <c r="D110" s="35"/>
      <c r="E110" s="35"/>
      <c r="F110" s="35"/>
      <c r="G110" s="35"/>
      <c r="H110" s="35"/>
      <c r="I110" s="35"/>
      <c r="J110" s="35"/>
      <c r="K110" s="35"/>
      <c r="L110" s="35"/>
      <c r="M110" s="35"/>
      <c r="N110" s="35"/>
      <c r="O110" s="35"/>
      <c r="P110" s="35"/>
    </row>
    <row r="111" spans="2:17" ht="13" x14ac:dyDescent="0.25">
      <c r="B111" s="35"/>
      <c r="C111" s="35"/>
      <c r="D111" s="35"/>
      <c r="E111" s="35"/>
      <c r="F111" s="35"/>
      <c r="G111" s="35"/>
      <c r="H111" s="35"/>
      <c r="I111" s="35"/>
      <c r="J111" s="35"/>
      <c r="K111" s="35"/>
      <c r="L111" s="35"/>
      <c r="M111" s="35"/>
      <c r="N111" s="603" t="s">
        <v>743</v>
      </c>
      <c r="O111" s="35"/>
      <c r="P111" s="604">
        <f>'11. RTSR - UTRs &amp; Sub-Tx'!I74</f>
        <v>-12165159.540000001</v>
      </c>
    </row>
    <row r="112" spans="2:17" x14ac:dyDescent="0.25">
      <c r="B112" s="35"/>
      <c r="C112" s="35"/>
      <c r="D112" s="35"/>
      <c r="E112" s="35"/>
      <c r="F112" s="35"/>
      <c r="G112" s="35"/>
      <c r="H112" s="35"/>
      <c r="I112" s="35"/>
      <c r="J112" s="35"/>
      <c r="K112" s="35"/>
      <c r="L112" s="35"/>
      <c r="M112" s="35"/>
      <c r="N112" s="35"/>
      <c r="O112" s="35"/>
      <c r="P112" s="35"/>
    </row>
    <row r="113" spans="2:16" ht="13.5" thickBot="1" x14ac:dyDescent="0.35">
      <c r="B113" s="35"/>
      <c r="C113" s="35"/>
      <c r="D113" s="35"/>
      <c r="E113" s="35"/>
      <c r="F113" s="35"/>
      <c r="G113" s="35"/>
      <c r="H113" s="35"/>
      <c r="I113" s="35"/>
      <c r="J113" s="35"/>
      <c r="K113" s="35"/>
      <c r="L113" s="35"/>
      <c r="M113" s="35"/>
      <c r="N113" s="605" t="s">
        <v>744</v>
      </c>
      <c r="O113" s="35"/>
      <c r="P113" s="591">
        <f>P109+P111</f>
        <v>144789590.0122925</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1.3385826771653544" bottom="0.47244094488188981" header="0.31496062992125984" footer="0.31496062992125984"/>
  <pageSetup scale="45" orientation="portrait" r:id="rId1"/>
  <headerFooter scaleWithDoc="0">
    <oddHeader>&amp;R&amp;7Toronto Hydro-Electric System Limited 
EB-2022-0065
Tab 3
Schedule 1
ORIGINAL
Page &amp;P of &amp;N</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5ADDE-8E76-400C-85C4-36C749469929}">
  <sheetPr>
    <pageSetUpPr fitToPage="1"/>
  </sheetPr>
  <dimension ref="A12:Q117"/>
  <sheetViews>
    <sheetView showGridLines="0" topLeftCell="B1" zoomScale="70" zoomScaleNormal="70" workbookViewId="0">
      <selection activeCell="E22" sqref="E22"/>
    </sheetView>
  </sheetViews>
  <sheetFormatPr defaultColWidth="9.26953125" defaultRowHeight="12.5" x14ac:dyDescent="0.25"/>
  <cols>
    <col min="1" max="1" width="11.7265625" style="511" hidden="1" customWidth="1"/>
    <col min="2" max="2" width="30.26953125" style="511" customWidth="1"/>
    <col min="3" max="3" width="3.7265625" style="511" customWidth="1"/>
    <col min="4" max="4" width="14.453125" style="511" customWidth="1"/>
    <col min="5" max="5" width="10.26953125" style="511" bestFit="1" customWidth="1"/>
    <col min="6" max="6" width="14.453125" style="511" customWidth="1"/>
    <col min="7" max="7" width="2.7265625" style="511" customWidth="1"/>
    <col min="8" max="8" width="14.453125" style="511" customWidth="1"/>
    <col min="9" max="9" width="9.7265625" style="511" bestFit="1" customWidth="1"/>
    <col min="10" max="10" width="14.453125" style="511" customWidth="1"/>
    <col min="11" max="11" width="3.26953125" style="511" customWidth="1"/>
    <col min="12" max="12" width="14.453125" style="511" customWidth="1"/>
    <col min="13" max="13" width="9.7265625" style="511" bestFit="1" customWidth="1"/>
    <col min="14" max="14" width="14.453125" style="511" customWidth="1"/>
    <col min="15" max="15" width="3.7265625" style="511" customWidth="1"/>
    <col min="16" max="16" width="16.54296875" style="511" customWidth="1"/>
    <col min="17" max="16384" width="9.26953125" style="511"/>
  </cols>
  <sheetData>
    <row r="12" spans="2:17" ht="12.75" customHeight="1" x14ac:dyDescent="0.25"/>
    <row r="13" spans="2:17" ht="22.5" customHeight="1" x14ac:dyDescent="0.35">
      <c r="B13" s="944" t="s">
        <v>746</v>
      </c>
      <c r="C13" s="928"/>
      <c r="D13" s="928"/>
      <c r="E13" s="928"/>
      <c r="F13" s="928"/>
      <c r="G13" s="928"/>
      <c r="H13" s="928"/>
      <c r="I13" s="928"/>
      <c r="J13" s="928"/>
      <c r="K13" s="928"/>
      <c r="L13" s="928"/>
      <c r="M13" s="928"/>
      <c r="N13" s="928"/>
      <c r="O13" s="928"/>
      <c r="P13" s="928"/>
    </row>
    <row r="14" spans="2:17" x14ac:dyDescent="0.25">
      <c r="B14" s="35"/>
      <c r="C14" s="35"/>
      <c r="D14" s="35"/>
      <c r="E14" s="35"/>
      <c r="F14" s="35"/>
      <c r="G14" s="35"/>
      <c r="H14" s="35"/>
      <c r="I14" s="35"/>
      <c r="J14" s="35"/>
      <c r="K14" s="35"/>
      <c r="L14" s="35"/>
      <c r="M14" s="35"/>
      <c r="N14" s="35"/>
      <c r="O14" s="35"/>
      <c r="P14" s="35"/>
    </row>
    <row r="15" spans="2:17" ht="14.25" customHeight="1" x14ac:dyDescent="0.25">
      <c r="B15" s="35"/>
      <c r="C15" s="35"/>
      <c r="D15" s="35"/>
      <c r="E15" s="35"/>
      <c r="F15" s="35"/>
      <c r="G15" s="35"/>
      <c r="H15" s="35"/>
      <c r="I15" s="35"/>
      <c r="J15" s="35"/>
      <c r="K15" s="35"/>
      <c r="L15" s="35"/>
      <c r="M15" s="35"/>
      <c r="N15" s="35"/>
      <c r="O15" s="35"/>
      <c r="P15" s="35"/>
    </row>
    <row r="16" spans="2:17" ht="13" x14ac:dyDescent="0.25">
      <c r="B16" s="576" t="s">
        <v>719</v>
      </c>
      <c r="C16" s="577"/>
      <c r="D16" s="941" t="s">
        <v>720</v>
      </c>
      <c r="E16" s="941"/>
      <c r="F16" s="941"/>
      <c r="G16" s="577"/>
      <c r="H16" s="941" t="s">
        <v>721</v>
      </c>
      <c r="I16" s="941"/>
      <c r="J16" s="941"/>
      <c r="K16" s="577"/>
      <c r="L16" s="941" t="s">
        <v>722</v>
      </c>
      <c r="M16" s="941"/>
      <c r="N16" s="941"/>
      <c r="O16" s="577"/>
      <c r="P16" s="576" t="s">
        <v>723</v>
      </c>
      <c r="Q16" s="528"/>
    </row>
    <row r="17" spans="2:17" ht="15.5" x14ac:dyDescent="0.35">
      <c r="B17" s="582"/>
      <c r="C17" s="582"/>
      <c r="D17" s="942"/>
      <c r="E17" s="942"/>
      <c r="F17" s="942"/>
      <c r="G17" s="598"/>
      <c r="H17" s="942"/>
      <c r="I17" s="942"/>
      <c r="J17" s="942"/>
      <c r="K17" s="598"/>
      <c r="L17" s="942"/>
      <c r="M17" s="942"/>
      <c r="N17" s="942"/>
      <c r="O17" s="582"/>
      <c r="P17" s="599"/>
      <c r="Q17" s="578"/>
    </row>
    <row r="18" spans="2:17" ht="13" x14ac:dyDescent="0.3">
      <c r="B18" s="579" t="s">
        <v>724</v>
      </c>
      <c r="C18" s="582"/>
      <c r="D18" s="606" t="s">
        <v>725</v>
      </c>
      <c r="E18" s="606" t="s">
        <v>689</v>
      </c>
      <c r="F18" s="606" t="s">
        <v>726</v>
      </c>
      <c r="G18" s="582"/>
      <c r="H18" s="606" t="s">
        <v>725</v>
      </c>
      <c r="I18" s="606" t="s">
        <v>689</v>
      </c>
      <c r="J18" s="606" t="s">
        <v>726</v>
      </c>
      <c r="K18" s="582"/>
      <c r="L18" s="606" t="s">
        <v>725</v>
      </c>
      <c r="M18" s="606" t="s">
        <v>689</v>
      </c>
      <c r="N18" s="606" t="s">
        <v>726</v>
      </c>
      <c r="O18" s="582"/>
      <c r="P18" s="606" t="s">
        <v>726</v>
      </c>
      <c r="Q18" s="528"/>
    </row>
    <row r="19" spans="2:17" x14ac:dyDescent="0.25">
      <c r="B19" s="582"/>
      <c r="C19" s="582"/>
      <c r="D19" s="582"/>
      <c r="E19" s="582"/>
      <c r="F19" s="582"/>
      <c r="G19" s="582"/>
      <c r="H19" s="582"/>
      <c r="I19" s="582"/>
      <c r="J19" s="582"/>
      <c r="K19" s="582"/>
      <c r="L19" s="582"/>
      <c r="M19" s="582"/>
      <c r="N19" s="582"/>
      <c r="O19" s="582"/>
      <c r="P19" s="582"/>
      <c r="Q19" s="528"/>
    </row>
    <row r="20" spans="2:17" x14ac:dyDescent="0.25">
      <c r="B20" s="583" t="s">
        <v>727</v>
      </c>
      <c r="C20" s="582"/>
      <c r="D20" s="607">
        <f>'12. RTSR - Historical Wholesale'!D19</f>
        <v>3468250.0000000009</v>
      </c>
      <c r="E20" s="601">
        <f>'11. RTSR - UTRs &amp; Sub-Tx'!L22</f>
        <v>5.46</v>
      </c>
      <c r="F20" s="608">
        <f t="shared" ref="F20:F31" si="0">D20*E20</f>
        <v>18936645.000000004</v>
      </c>
      <c r="G20" s="582"/>
      <c r="H20" s="607">
        <f>'12. RTSR - Historical Wholesale'!H19</f>
        <v>3379789.9999999991</v>
      </c>
      <c r="I20" s="601">
        <f>'11. RTSR - UTRs &amp; Sub-Tx'!L24</f>
        <v>0.88</v>
      </c>
      <c r="J20" s="608">
        <f t="shared" ref="J20:J31" si="1">H20*I20</f>
        <v>2974215.1999999993</v>
      </c>
      <c r="K20" s="582"/>
      <c r="L20" s="607">
        <f>'12. RTSR - Historical Wholesale'!L19</f>
        <v>3407037</v>
      </c>
      <c r="M20" s="601">
        <f>'11. RTSR - UTRs &amp; Sub-Tx'!L26</f>
        <v>2.81</v>
      </c>
      <c r="N20" s="608">
        <f t="shared" ref="N20:N31" si="2">L20*M20</f>
        <v>9573773.9700000007</v>
      </c>
      <c r="O20" s="582"/>
      <c r="P20" s="588">
        <f t="shared" ref="P20:P31" si="3">J20+N20</f>
        <v>12547989.17</v>
      </c>
      <c r="Q20" s="528"/>
    </row>
    <row r="21" spans="2:17" x14ac:dyDescent="0.25">
      <c r="B21" s="583" t="s">
        <v>728</v>
      </c>
      <c r="C21" s="582"/>
      <c r="D21" s="607">
        <f>'12. RTSR - Historical Wholesale'!D20</f>
        <v>3473220</v>
      </c>
      <c r="E21" s="601">
        <f t="shared" ref="E21:E31" si="4">E20</f>
        <v>5.46</v>
      </c>
      <c r="F21" s="608">
        <f t="shared" si="0"/>
        <v>18963781.199999999</v>
      </c>
      <c r="G21" s="582"/>
      <c r="H21" s="607">
        <f>'12. RTSR - Historical Wholesale'!H20</f>
        <v>3475954</v>
      </c>
      <c r="I21" s="601">
        <f t="shared" ref="I21:I31" si="5">I20</f>
        <v>0.88</v>
      </c>
      <c r="J21" s="608">
        <f t="shared" si="1"/>
        <v>3058839.52</v>
      </c>
      <c r="K21" s="582"/>
      <c r="L21" s="607">
        <f>'12. RTSR - Historical Wholesale'!L20</f>
        <v>3482537</v>
      </c>
      <c r="M21" s="601">
        <f t="shared" ref="M21:M31" si="6">M20</f>
        <v>2.81</v>
      </c>
      <c r="N21" s="608">
        <f t="shared" si="2"/>
        <v>9785928.9700000007</v>
      </c>
      <c r="O21" s="582"/>
      <c r="P21" s="588">
        <f t="shared" si="3"/>
        <v>12844768.49</v>
      </c>
      <c r="Q21" s="528"/>
    </row>
    <row r="22" spans="2:17" x14ac:dyDescent="0.25">
      <c r="B22" s="583" t="s">
        <v>729</v>
      </c>
      <c r="C22" s="582"/>
      <c r="D22" s="607">
        <f>'12. RTSR - Historical Wholesale'!D21</f>
        <v>3380397</v>
      </c>
      <c r="E22" s="601">
        <f t="shared" si="4"/>
        <v>5.46</v>
      </c>
      <c r="F22" s="608">
        <f t="shared" si="0"/>
        <v>18456967.620000001</v>
      </c>
      <c r="G22" s="582"/>
      <c r="H22" s="607">
        <f>'12. RTSR - Historical Wholesale'!H21</f>
        <v>3309232.0000000005</v>
      </c>
      <c r="I22" s="601">
        <f t="shared" si="5"/>
        <v>0.88</v>
      </c>
      <c r="J22" s="608">
        <f t="shared" si="1"/>
        <v>2912124.1600000006</v>
      </c>
      <c r="K22" s="582"/>
      <c r="L22" s="607">
        <f>'12. RTSR - Historical Wholesale'!L21</f>
        <v>3341338.0000000005</v>
      </c>
      <c r="M22" s="601">
        <f t="shared" si="6"/>
        <v>2.81</v>
      </c>
      <c r="N22" s="608">
        <f t="shared" si="2"/>
        <v>9389159.7800000012</v>
      </c>
      <c r="O22" s="582"/>
      <c r="P22" s="588">
        <f t="shared" si="3"/>
        <v>12301283.940000001</v>
      </c>
      <c r="Q22" s="528"/>
    </row>
    <row r="23" spans="2:17" x14ac:dyDescent="0.25">
      <c r="B23" s="583" t="s">
        <v>730</v>
      </c>
      <c r="C23" s="582"/>
      <c r="D23" s="607">
        <f>'12. RTSR - Historical Wholesale'!D22</f>
        <v>2879480.0000000005</v>
      </c>
      <c r="E23" s="601">
        <f t="shared" si="4"/>
        <v>5.46</v>
      </c>
      <c r="F23" s="608">
        <f t="shared" si="0"/>
        <v>15721960.800000003</v>
      </c>
      <c r="G23" s="582"/>
      <c r="H23" s="607">
        <f>'12. RTSR - Historical Wholesale'!H22</f>
        <v>3303262.8181818188</v>
      </c>
      <c r="I23" s="601">
        <f t="shared" si="5"/>
        <v>0.88</v>
      </c>
      <c r="J23" s="608">
        <f t="shared" si="1"/>
        <v>2906871.2800000007</v>
      </c>
      <c r="K23" s="582"/>
      <c r="L23" s="607">
        <f>'12. RTSR - Historical Wholesale'!L22</f>
        <v>3231743.9367588935</v>
      </c>
      <c r="M23" s="601">
        <f t="shared" si="6"/>
        <v>2.81</v>
      </c>
      <c r="N23" s="608">
        <f t="shared" si="2"/>
        <v>9081200.4622924905</v>
      </c>
      <c r="O23" s="582"/>
      <c r="P23" s="588">
        <f t="shared" si="3"/>
        <v>11988071.742292492</v>
      </c>
      <c r="Q23" s="528"/>
    </row>
    <row r="24" spans="2:17" x14ac:dyDescent="0.25">
      <c r="B24" s="583" t="s">
        <v>731</v>
      </c>
      <c r="C24" s="582"/>
      <c r="D24" s="607">
        <f>'12. RTSR - Historical Wholesale'!D23</f>
        <v>3463227.9999999986</v>
      </c>
      <c r="E24" s="601">
        <f t="shared" si="4"/>
        <v>5.46</v>
      </c>
      <c r="F24" s="608">
        <f t="shared" si="0"/>
        <v>18909224.879999992</v>
      </c>
      <c r="G24" s="582"/>
      <c r="H24" s="607">
        <f>'12. RTSR - Historical Wholesale'!H23</f>
        <v>3388138.0000000009</v>
      </c>
      <c r="I24" s="601">
        <f t="shared" si="5"/>
        <v>0.88</v>
      </c>
      <c r="J24" s="608">
        <f t="shared" si="1"/>
        <v>2981561.4400000009</v>
      </c>
      <c r="K24" s="582"/>
      <c r="L24" s="607">
        <f>'12. RTSR - Historical Wholesale'!L23</f>
        <v>3417436.0000000005</v>
      </c>
      <c r="M24" s="601">
        <f t="shared" si="6"/>
        <v>2.81</v>
      </c>
      <c r="N24" s="608">
        <f t="shared" si="2"/>
        <v>9602995.160000002</v>
      </c>
      <c r="O24" s="582"/>
      <c r="P24" s="588">
        <f t="shared" si="3"/>
        <v>12584556.600000003</v>
      </c>
      <c r="Q24" s="528"/>
    </row>
    <row r="25" spans="2:17" x14ac:dyDescent="0.25">
      <c r="B25" s="583" t="s">
        <v>732</v>
      </c>
      <c r="C25" s="582"/>
      <c r="D25" s="607">
        <f>'12. RTSR - Historical Wholesale'!D24</f>
        <v>4156286.0000000019</v>
      </c>
      <c r="E25" s="601">
        <f t="shared" si="4"/>
        <v>5.46</v>
      </c>
      <c r="F25" s="608">
        <f t="shared" si="0"/>
        <v>22693321.56000001</v>
      </c>
      <c r="G25" s="582"/>
      <c r="H25" s="607">
        <f>'12. RTSR - Historical Wholesale'!H24</f>
        <v>4193324</v>
      </c>
      <c r="I25" s="601">
        <f t="shared" si="5"/>
        <v>0.88</v>
      </c>
      <c r="J25" s="608">
        <f t="shared" si="1"/>
        <v>3690125.12</v>
      </c>
      <c r="K25" s="582"/>
      <c r="L25" s="607">
        <f>'12. RTSR - Historical Wholesale'!L24</f>
        <v>4225527.0000000009</v>
      </c>
      <c r="M25" s="601">
        <f t="shared" si="6"/>
        <v>2.81</v>
      </c>
      <c r="N25" s="608">
        <f t="shared" si="2"/>
        <v>11873730.870000003</v>
      </c>
      <c r="O25" s="582"/>
      <c r="P25" s="588">
        <f t="shared" si="3"/>
        <v>15563855.990000002</v>
      </c>
      <c r="Q25" s="528"/>
    </row>
    <row r="26" spans="2:17" x14ac:dyDescent="0.25">
      <c r="B26" s="583" t="s">
        <v>733</v>
      </c>
      <c r="C26" s="582"/>
      <c r="D26" s="607">
        <f>'12. RTSR - Historical Wholesale'!D25</f>
        <v>4091752.0000000005</v>
      </c>
      <c r="E26" s="601">
        <f t="shared" si="4"/>
        <v>5.46</v>
      </c>
      <c r="F26" s="608">
        <f t="shared" si="0"/>
        <v>22340965.920000002</v>
      </c>
      <c r="G26" s="582"/>
      <c r="H26" s="607">
        <f>'12. RTSR - Historical Wholesale'!H25</f>
        <v>3988776.9999999995</v>
      </c>
      <c r="I26" s="601">
        <f t="shared" si="5"/>
        <v>0.88</v>
      </c>
      <c r="J26" s="608">
        <f t="shared" si="1"/>
        <v>3510123.76</v>
      </c>
      <c r="K26" s="582"/>
      <c r="L26" s="607">
        <f>'12. RTSR - Historical Wholesale'!L25</f>
        <v>4037807.9999999991</v>
      </c>
      <c r="M26" s="601">
        <f t="shared" si="6"/>
        <v>2.81</v>
      </c>
      <c r="N26" s="608">
        <f t="shared" si="2"/>
        <v>11346240.479999997</v>
      </c>
      <c r="O26" s="582"/>
      <c r="P26" s="588">
        <f t="shared" si="3"/>
        <v>14856364.239999996</v>
      </c>
      <c r="Q26" s="528"/>
    </row>
    <row r="27" spans="2:17" x14ac:dyDescent="0.25">
      <c r="B27" s="583" t="s">
        <v>734</v>
      </c>
      <c r="C27" s="582"/>
      <c r="D27" s="607">
        <f>'12. RTSR - Historical Wholesale'!D26</f>
        <v>4399730.9999999981</v>
      </c>
      <c r="E27" s="601">
        <f t="shared" si="4"/>
        <v>5.46</v>
      </c>
      <c r="F27" s="608">
        <f t="shared" si="0"/>
        <v>24022531.25999999</v>
      </c>
      <c r="G27" s="582"/>
      <c r="H27" s="607">
        <f>'12. RTSR - Historical Wholesale'!H26</f>
        <v>4242549</v>
      </c>
      <c r="I27" s="601">
        <f t="shared" si="5"/>
        <v>0.88</v>
      </c>
      <c r="J27" s="608">
        <f t="shared" si="1"/>
        <v>3733443.12</v>
      </c>
      <c r="K27" s="582"/>
      <c r="L27" s="607">
        <f>'12. RTSR - Historical Wholesale'!L26</f>
        <v>4278177.9999999991</v>
      </c>
      <c r="M27" s="601">
        <f t="shared" si="6"/>
        <v>2.81</v>
      </c>
      <c r="N27" s="608">
        <f t="shared" si="2"/>
        <v>12021680.179999998</v>
      </c>
      <c r="O27" s="582"/>
      <c r="P27" s="588">
        <f t="shared" si="3"/>
        <v>15755123.299999997</v>
      </c>
      <c r="Q27" s="528"/>
    </row>
    <row r="28" spans="2:17" x14ac:dyDescent="0.25">
      <c r="B28" s="583" t="s">
        <v>735</v>
      </c>
      <c r="C28" s="582"/>
      <c r="D28" s="607">
        <f>'12. RTSR - Historical Wholesale'!D27</f>
        <v>3350649.9999999995</v>
      </c>
      <c r="E28" s="601">
        <f t="shared" si="4"/>
        <v>5.46</v>
      </c>
      <c r="F28" s="608">
        <f t="shared" si="0"/>
        <v>18294548.999999996</v>
      </c>
      <c r="G28" s="582"/>
      <c r="H28" s="607">
        <f>'12. RTSR - Historical Wholesale'!H27</f>
        <v>3356043</v>
      </c>
      <c r="I28" s="601">
        <f t="shared" si="5"/>
        <v>0.88</v>
      </c>
      <c r="J28" s="608">
        <f t="shared" si="1"/>
        <v>2953317.84</v>
      </c>
      <c r="K28" s="582"/>
      <c r="L28" s="607">
        <f>'12. RTSR - Historical Wholesale'!L27</f>
        <v>3380862</v>
      </c>
      <c r="M28" s="601">
        <f t="shared" si="6"/>
        <v>2.81</v>
      </c>
      <c r="N28" s="608">
        <f t="shared" si="2"/>
        <v>9500222.2200000007</v>
      </c>
      <c r="O28" s="582"/>
      <c r="P28" s="588">
        <f t="shared" si="3"/>
        <v>12453540.060000001</v>
      </c>
      <c r="Q28" s="528"/>
    </row>
    <row r="29" spans="2:17" x14ac:dyDescent="0.25">
      <c r="B29" s="583" t="s">
        <v>736</v>
      </c>
      <c r="C29" s="582"/>
      <c r="D29" s="607">
        <f>'12. RTSR - Historical Wholesale'!D28</f>
        <v>3036901.0000000005</v>
      </c>
      <c r="E29" s="601">
        <f t="shared" si="4"/>
        <v>5.46</v>
      </c>
      <c r="F29" s="608">
        <f t="shared" si="0"/>
        <v>16581479.460000003</v>
      </c>
      <c r="G29" s="582"/>
      <c r="H29" s="607">
        <f>'12. RTSR - Historical Wholesale'!H28</f>
        <v>3086546.9999999995</v>
      </c>
      <c r="I29" s="601">
        <f t="shared" si="5"/>
        <v>0.88</v>
      </c>
      <c r="J29" s="608">
        <f t="shared" si="1"/>
        <v>2716161.3599999994</v>
      </c>
      <c r="K29" s="582"/>
      <c r="L29" s="607">
        <f>'12. RTSR - Historical Wholesale'!L28</f>
        <v>3101608</v>
      </c>
      <c r="M29" s="601">
        <f t="shared" si="6"/>
        <v>2.81</v>
      </c>
      <c r="N29" s="608">
        <f t="shared" si="2"/>
        <v>8715518.4800000004</v>
      </c>
      <c r="O29" s="582"/>
      <c r="P29" s="588">
        <f t="shared" si="3"/>
        <v>11431679.84</v>
      </c>
      <c r="Q29" s="528"/>
    </row>
    <row r="30" spans="2:17" x14ac:dyDescent="0.25">
      <c r="B30" s="583" t="s">
        <v>737</v>
      </c>
      <c r="C30" s="582"/>
      <c r="D30" s="607">
        <f>'12. RTSR - Historical Wholesale'!D29</f>
        <v>3338596</v>
      </c>
      <c r="E30" s="601">
        <f t="shared" si="4"/>
        <v>5.46</v>
      </c>
      <c r="F30" s="608">
        <f t="shared" si="0"/>
        <v>18228734.16</v>
      </c>
      <c r="G30" s="582"/>
      <c r="H30" s="607">
        <f>'12. RTSR - Historical Wholesale'!H29</f>
        <v>3240514</v>
      </c>
      <c r="I30" s="601">
        <f t="shared" si="5"/>
        <v>0.88</v>
      </c>
      <c r="J30" s="608">
        <f t="shared" si="1"/>
        <v>2851652.32</v>
      </c>
      <c r="K30" s="582"/>
      <c r="L30" s="607">
        <f>'12. RTSR - Historical Wholesale'!L29</f>
        <v>3298380.0000000005</v>
      </c>
      <c r="M30" s="601">
        <f t="shared" si="6"/>
        <v>2.81</v>
      </c>
      <c r="N30" s="608">
        <f t="shared" si="2"/>
        <v>9268447.8000000007</v>
      </c>
      <c r="O30" s="582"/>
      <c r="P30" s="588">
        <f t="shared" si="3"/>
        <v>12120100.120000001</v>
      </c>
      <c r="Q30" s="528"/>
    </row>
    <row r="31" spans="2:17" x14ac:dyDescent="0.25">
      <c r="B31" s="583" t="s">
        <v>738</v>
      </c>
      <c r="C31" s="582"/>
      <c r="D31" s="607">
        <f>'12. RTSR - Historical Wholesale'!D30</f>
        <v>3403202.9999999991</v>
      </c>
      <c r="E31" s="601">
        <f t="shared" si="4"/>
        <v>5.46</v>
      </c>
      <c r="F31" s="608">
        <f t="shared" si="0"/>
        <v>18581488.379999995</v>
      </c>
      <c r="G31" s="582"/>
      <c r="H31" s="607">
        <f>'12. RTSR - Historical Wholesale'!H30</f>
        <v>3350541.0000000005</v>
      </c>
      <c r="I31" s="601">
        <f t="shared" si="5"/>
        <v>0.88</v>
      </c>
      <c r="J31" s="608">
        <f t="shared" si="1"/>
        <v>2948476.0800000005</v>
      </c>
      <c r="K31" s="582"/>
      <c r="L31" s="607">
        <f>'12. RTSR - Historical Wholesale'!L30</f>
        <v>3401758.0000000009</v>
      </c>
      <c r="M31" s="601">
        <f t="shared" si="6"/>
        <v>2.81</v>
      </c>
      <c r="N31" s="608">
        <f t="shared" si="2"/>
        <v>9558939.9800000023</v>
      </c>
      <c r="O31" s="582"/>
      <c r="P31" s="588">
        <f t="shared" si="3"/>
        <v>12507416.060000002</v>
      </c>
      <c r="Q31" s="528"/>
    </row>
    <row r="32" spans="2:17" x14ac:dyDescent="0.25">
      <c r="B32" s="582"/>
      <c r="C32" s="582"/>
      <c r="D32" s="582"/>
      <c r="E32" s="582"/>
      <c r="F32" s="582"/>
      <c r="G32" s="582"/>
      <c r="H32" s="582"/>
      <c r="I32" s="582"/>
      <c r="J32" s="582"/>
      <c r="K32" s="582"/>
      <c r="L32" s="582"/>
      <c r="M32" s="582"/>
      <c r="N32" s="582"/>
      <c r="O32" s="582"/>
      <c r="P32" s="582"/>
      <c r="Q32" s="528"/>
    </row>
    <row r="33" spans="2:17" ht="13.5" thickBot="1" x14ac:dyDescent="0.35">
      <c r="B33" s="579" t="s">
        <v>245</v>
      </c>
      <c r="C33" s="582"/>
      <c r="D33" s="589">
        <f>SUM(D20:D31)</f>
        <v>42441694</v>
      </c>
      <c r="E33" s="590">
        <f>IF(D33&lt;&gt;0,F33/D33,0)</f>
        <v>5.46</v>
      </c>
      <c r="F33" s="591">
        <f>SUM(F20:F31)</f>
        <v>231731649.24000001</v>
      </c>
      <c r="G33" s="582"/>
      <c r="H33" s="589">
        <f>SUM(H20:H31)</f>
        <v>42314671.81818182</v>
      </c>
      <c r="I33" s="590">
        <f>IF(H33&lt;&gt;0,J33/H33,0)</f>
        <v>0.88</v>
      </c>
      <c r="J33" s="591">
        <f>SUM(J20:J31)</f>
        <v>37236911.200000003</v>
      </c>
      <c r="K33" s="582"/>
      <c r="L33" s="589">
        <f>SUM(L20:L31)</f>
        <v>42604212.936758891</v>
      </c>
      <c r="M33" s="590">
        <f>IF(L33&lt;&gt;0,N33/L33,0)</f>
        <v>2.81</v>
      </c>
      <c r="N33" s="591">
        <f>SUM(N20:N31)</f>
        <v>119717838.35229249</v>
      </c>
      <c r="O33" s="582"/>
      <c r="P33" s="591">
        <f>SUM(P20:P31)</f>
        <v>156954749.5522925</v>
      </c>
      <c r="Q33" s="528"/>
    </row>
    <row r="34" spans="2:17" x14ac:dyDescent="0.25">
      <c r="B34" s="582"/>
      <c r="C34" s="582"/>
      <c r="D34" s="582"/>
      <c r="E34" s="582"/>
      <c r="F34" s="582"/>
      <c r="G34" s="582"/>
      <c r="H34" s="582"/>
      <c r="I34" s="582"/>
      <c r="J34" s="582"/>
      <c r="K34" s="582"/>
      <c r="L34" s="582"/>
      <c r="M34" s="582"/>
      <c r="N34" s="582"/>
      <c r="O34" s="582"/>
      <c r="P34" s="582"/>
      <c r="Q34" s="528"/>
    </row>
    <row r="35" spans="2:17" ht="13" x14ac:dyDescent="0.25">
      <c r="B35" s="576" t="s">
        <v>739</v>
      </c>
      <c r="C35" s="582"/>
      <c r="D35" s="941" t="s">
        <v>720</v>
      </c>
      <c r="E35" s="941"/>
      <c r="F35" s="941"/>
      <c r="G35" s="577"/>
      <c r="H35" s="941" t="s">
        <v>721</v>
      </c>
      <c r="I35" s="941"/>
      <c r="J35" s="941"/>
      <c r="K35" s="577"/>
      <c r="L35" s="941" t="s">
        <v>722</v>
      </c>
      <c r="M35" s="941"/>
      <c r="N35" s="941"/>
      <c r="O35" s="577"/>
      <c r="P35" s="576" t="s">
        <v>723</v>
      </c>
      <c r="Q35" s="528"/>
    </row>
    <row r="36" spans="2:17" ht="13" x14ac:dyDescent="0.3">
      <c r="B36" s="579"/>
      <c r="C36" s="582"/>
      <c r="D36" s="606"/>
      <c r="E36" s="606"/>
      <c r="F36" s="606"/>
      <c r="G36" s="582"/>
      <c r="H36" s="606"/>
      <c r="I36" s="606"/>
      <c r="J36" s="606"/>
      <c r="K36" s="582"/>
      <c r="L36" s="606"/>
      <c r="M36" s="606"/>
      <c r="N36" s="606"/>
      <c r="O36" s="582"/>
      <c r="P36" s="606"/>
      <c r="Q36" s="528"/>
    </row>
    <row r="37" spans="2:17" ht="13" x14ac:dyDescent="0.3">
      <c r="B37" s="579" t="s">
        <v>724</v>
      </c>
      <c r="C37" s="582"/>
      <c r="D37" s="606" t="s">
        <v>725</v>
      </c>
      <c r="E37" s="606" t="s">
        <v>689</v>
      </c>
      <c r="F37" s="606" t="s">
        <v>726</v>
      </c>
      <c r="G37" s="582"/>
      <c r="H37" s="606" t="s">
        <v>725</v>
      </c>
      <c r="I37" s="606" t="s">
        <v>689</v>
      </c>
      <c r="J37" s="606" t="s">
        <v>726</v>
      </c>
      <c r="K37" s="582"/>
      <c r="L37" s="606" t="s">
        <v>725</v>
      </c>
      <c r="M37" s="606" t="s">
        <v>689</v>
      </c>
      <c r="N37" s="606" t="s">
        <v>726</v>
      </c>
      <c r="O37" s="582"/>
      <c r="P37" s="606" t="s">
        <v>726</v>
      </c>
      <c r="Q37" s="528"/>
    </row>
    <row r="38" spans="2:17" x14ac:dyDescent="0.25">
      <c r="B38" s="582"/>
      <c r="C38" s="582"/>
      <c r="D38" s="582"/>
      <c r="E38" s="582"/>
      <c r="F38" s="582"/>
      <c r="G38" s="582"/>
      <c r="H38" s="582"/>
      <c r="I38" s="582"/>
      <c r="J38" s="582"/>
      <c r="K38" s="582"/>
      <c r="L38" s="582"/>
      <c r="M38" s="582"/>
      <c r="N38" s="582"/>
      <c r="O38" s="582"/>
      <c r="P38" s="582"/>
      <c r="Q38" s="528"/>
    </row>
    <row r="39" spans="2:17" x14ac:dyDescent="0.25">
      <c r="B39" s="583" t="s">
        <v>727</v>
      </c>
      <c r="C39" s="582"/>
      <c r="D39" s="607">
        <f>'12. RTSR - Historical Wholesale'!D38</f>
        <v>0</v>
      </c>
      <c r="E39" s="601">
        <f>'11. RTSR - UTRs &amp; Sub-Tx'!L35</f>
        <v>4.3472999999999997</v>
      </c>
      <c r="F39" s="608">
        <f t="shared" ref="F39:F50" si="7">D39*E39</f>
        <v>0</v>
      </c>
      <c r="G39" s="582"/>
      <c r="H39" s="607">
        <f>'12. RTSR - Historical Wholesale'!H38</f>
        <v>0</v>
      </c>
      <c r="I39" s="601">
        <f>'11. RTSR - UTRs &amp; Sub-Tx'!L37</f>
        <v>0.67879999999999996</v>
      </c>
      <c r="J39" s="608">
        <f t="shared" ref="J39:J50" si="8">H39*I39</f>
        <v>0</v>
      </c>
      <c r="K39" s="582"/>
      <c r="L39" s="607">
        <f>'12. RTSR - Historical Wholesale'!L38</f>
        <v>0</v>
      </c>
      <c r="M39" s="601">
        <f>'11. RTSR - UTRs &amp; Sub-Tx'!L39</f>
        <v>2.367</v>
      </c>
      <c r="N39" s="608">
        <f t="shared" ref="N39:N50" si="9">L39*M39</f>
        <v>0</v>
      </c>
      <c r="O39" s="582"/>
      <c r="P39" s="588">
        <f t="shared" ref="P39:P50" si="10">J39+N39</f>
        <v>0</v>
      </c>
      <c r="Q39" s="528"/>
    </row>
    <row r="40" spans="2:17" x14ac:dyDescent="0.25">
      <c r="B40" s="583" t="s">
        <v>728</v>
      </c>
      <c r="C40" s="582"/>
      <c r="D40" s="607">
        <f>'12. RTSR - Historical Wholesale'!D39</f>
        <v>0</v>
      </c>
      <c r="E40" s="601">
        <f t="shared" ref="E40:E50" si="11">E39</f>
        <v>4.3472999999999997</v>
      </c>
      <c r="F40" s="608">
        <f t="shared" si="7"/>
        <v>0</v>
      </c>
      <c r="G40" s="582"/>
      <c r="H40" s="607">
        <f>'12. RTSR - Historical Wholesale'!H39</f>
        <v>0</v>
      </c>
      <c r="I40" s="601">
        <f t="shared" ref="I40:I50" si="12">I39</f>
        <v>0.67879999999999996</v>
      </c>
      <c r="J40" s="608">
        <f t="shared" si="8"/>
        <v>0</v>
      </c>
      <c r="K40" s="582"/>
      <c r="L40" s="607">
        <f>'12. RTSR - Historical Wholesale'!L39</f>
        <v>0</v>
      </c>
      <c r="M40" s="601">
        <f t="shared" ref="M40:M50" si="13">M39</f>
        <v>2.367</v>
      </c>
      <c r="N40" s="608">
        <f t="shared" si="9"/>
        <v>0</v>
      </c>
      <c r="O40" s="582"/>
      <c r="P40" s="588">
        <f t="shared" si="10"/>
        <v>0</v>
      </c>
      <c r="Q40" s="528"/>
    </row>
    <row r="41" spans="2:17" x14ac:dyDescent="0.25">
      <c r="B41" s="583" t="s">
        <v>729</v>
      </c>
      <c r="C41" s="582"/>
      <c r="D41" s="607">
        <f>'12. RTSR - Historical Wholesale'!D40</f>
        <v>0</v>
      </c>
      <c r="E41" s="601">
        <f t="shared" si="11"/>
        <v>4.3472999999999997</v>
      </c>
      <c r="F41" s="608">
        <f t="shared" si="7"/>
        <v>0</v>
      </c>
      <c r="G41" s="582"/>
      <c r="H41" s="607">
        <f>'12. RTSR - Historical Wholesale'!H40</f>
        <v>0</v>
      </c>
      <c r="I41" s="601">
        <f t="shared" si="12"/>
        <v>0.67879999999999996</v>
      </c>
      <c r="J41" s="608">
        <f t="shared" si="8"/>
        <v>0</v>
      </c>
      <c r="K41" s="582"/>
      <c r="L41" s="607">
        <f>'12. RTSR - Historical Wholesale'!L40</f>
        <v>0</v>
      </c>
      <c r="M41" s="601">
        <f t="shared" si="13"/>
        <v>2.367</v>
      </c>
      <c r="N41" s="608">
        <f t="shared" si="9"/>
        <v>0</v>
      </c>
      <c r="O41" s="582"/>
      <c r="P41" s="588">
        <f t="shared" si="10"/>
        <v>0</v>
      </c>
      <c r="Q41" s="528"/>
    </row>
    <row r="42" spans="2:17" x14ac:dyDescent="0.25">
      <c r="B42" s="583" t="s">
        <v>730</v>
      </c>
      <c r="C42" s="582"/>
      <c r="D42" s="607">
        <f>'12. RTSR - Historical Wholesale'!D41</f>
        <v>0</v>
      </c>
      <c r="E42" s="601">
        <f t="shared" si="11"/>
        <v>4.3472999999999997</v>
      </c>
      <c r="F42" s="608">
        <f t="shared" si="7"/>
        <v>0</v>
      </c>
      <c r="G42" s="582"/>
      <c r="H42" s="607">
        <f>'12. RTSR - Historical Wholesale'!H41</f>
        <v>0</v>
      </c>
      <c r="I42" s="601">
        <f t="shared" si="12"/>
        <v>0.67879999999999996</v>
      </c>
      <c r="J42" s="608">
        <f t="shared" si="8"/>
        <v>0</v>
      </c>
      <c r="K42" s="582"/>
      <c r="L42" s="607">
        <f>'12. RTSR - Historical Wholesale'!L41</f>
        <v>0</v>
      </c>
      <c r="M42" s="601">
        <f t="shared" si="13"/>
        <v>2.367</v>
      </c>
      <c r="N42" s="608">
        <f t="shared" si="9"/>
        <v>0</v>
      </c>
      <c r="O42" s="582"/>
      <c r="P42" s="588">
        <f t="shared" si="10"/>
        <v>0</v>
      </c>
      <c r="Q42" s="528"/>
    </row>
    <row r="43" spans="2:17" x14ac:dyDescent="0.25">
      <c r="B43" s="583" t="s">
        <v>731</v>
      </c>
      <c r="C43" s="582"/>
      <c r="D43" s="607">
        <f>'12. RTSR - Historical Wholesale'!D42</f>
        <v>0</v>
      </c>
      <c r="E43" s="601">
        <f t="shared" si="11"/>
        <v>4.3472999999999997</v>
      </c>
      <c r="F43" s="608">
        <f t="shared" si="7"/>
        <v>0</v>
      </c>
      <c r="G43" s="582"/>
      <c r="H43" s="607">
        <f>'12. RTSR - Historical Wholesale'!H42</f>
        <v>0</v>
      </c>
      <c r="I43" s="601">
        <f t="shared" si="12"/>
        <v>0.67879999999999996</v>
      </c>
      <c r="J43" s="608">
        <f t="shared" si="8"/>
        <v>0</v>
      </c>
      <c r="K43" s="582"/>
      <c r="L43" s="607">
        <f>'12. RTSR - Historical Wholesale'!L42</f>
        <v>0</v>
      </c>
      <c r="M43" s="601">
        <f t="shared" si="13"/>
        <v>2.367</v>
      </c>
      <c r="N43" s="608">
        <f t="shared" si="9"/>
        <v>0</v>
      </c>
      <c r="O43" s="582"/>
      <c r="P43" s="588">
        <f t="shared" si="10"/>
        <v>0</v>
      </c>
      <c r="Q43" s="528"/>
    </row>
    <row r="44" spans="2:17" x14ac:dyDescent="0.25">
      <c r="B44" s="583" t="s">
        <v>732</v>
      </c>
      <c r="C44" s="582"/>
      <c r="D44" s="607">
        <f>'12. RTSR - Historical Wholesale'!D43</f>
        <v>0</v>
      </c>
      <c r="E44" s="601">
        <f t="shared" si="11"/>
        <v>4.3472999999999997</v>
      </c>
      <c r="F44" s="608">
        <f t="shared" si="7"/>
        <v>0</v>
      </c>
      <c r="G44" s="582"/>
      <c r="H44" s="607">
        <f>'12. RTSR - Historical Wholesale'!H43</f>
        <v>0</v>
      </c>
      <c r="I44" s="601">
        <f t="shared" si="12"/>
        <v>0.67879999999999996</v>
      </c>
      <c r="J44" s="608">
        <f t="shared" si="8"/>
        <v>0</v>
      </c>
      <c r="K44" s="582"/>
      <c r="L44" s="607">
        <f>'12. RTSR - Historical Wholesale'!L43</f>
        <v>0</v>
      </c>
      <c r="M44" s="601">
        <f t="shared" si="13"/>
        <v>2.367</v>
      </c>
      <c r="N44" s="608">
        <f t="shared" si="9"/>
        <v>0</v>
      </c>
      <c r="O44" s="582"/>
      <c r="P44" s="588">
        <f t="shared" si="10"/>
        <v>0</v>
      </c>
      <c r="Q44" s="528"/>
    </row>
    <row r="45" spans="2:17" x14ac:dyDescent="0.25">
      <c r="B45" s="583" t="s">
        <v>733</v>
      </c>
      <c r="C45" s="582"/>
      <c r="D45" s="607">
        <f>'12. RTSR - Historical Wholesale'!D44</f>
        <v>0</v>
      </c>
      <c r="E45" s="601">
        <f t="shared" si="11"/>
        <v>4.3472999999999997</v>
      </c>
      <c r="F45" s="608">
        <f t="shared" si="7"/>
        <v>0</v>
      </c>
      <c r="G45" s="582"/>
      <c r="H45" s="607">
        <f>'12. RTSR - Historical Wholesale'!H44</f>
        <v>0</v>
      </c>
      <c r="I45" s="601">
        <f t="shared" si="12"/>
        <v>0.67879999999999996</v>
      </c>
      <c r="J45" s="608">
        <f t="shared" si="8"/>
        <v>0</v>
      </c>
      <c r="K45" s="582"/>
      <c r="L45" s="607">
        <f>'12. RTSR - Historical Wholesale'!L44</f>
        <v>0</v>
      </c>
      <c r="M45" s="601">
        <f t="shared" si="13"/>
        <v>2.367</v>
      </c>
      <c r="N45" s="608">
        <f t="shared" si="9"/>
        <v>0</v>
      </c>
      <c r="O45" s="582"/>
      <c r="P45" s="588">
        <f t="shared" si="10"/>
        <v>0</v>
      </c>
      <c r="Q45" s="528"/>
    </row>
    <row r="46" spans="2:17" x14ac:dyDescent="0.25">
      <c r="B46" s="583" t="s">
        <v>734</v>
      </c>
      <c r="C46" s="582"/>
      <c r="D46" s="607">
        <f>'12. RTSR - Historical Wholesale'!D45</f>
        <v>0</v>
      </c>
      <c r="E46" s="601">
        <f t="shared" si="11"/>
        <v>4.3472999999999997</v>
      </c>
      <c r="F46" s="608">
        <f t="shared" si="7"/>
        <v>0</v>
      </c>
      <c r="G46" s="582"/>
      <c r="H46" s="607">
        <f>'12. RTSR - Historical Wholesale'!H45</f>
        <v>0</v>
      </c>
      <c r="I46" s="601">
        <f t="shared" si="12"/>
        <v>0.67879999999999996</v>
      </c>
      <c r="J46" s="608">
        <f t="shared" si="8"/>
        <v>0</v>
      </c>
      <c r="K46" s="582"/>
      <c r="L46" s="607">
        <f>'12. RTSR - Historical Wholesale'!L45</f>
        <v>0</v>
      </c>
      <c r="M46" s="601">
        <f t="shared" si="13"/>
        <v>2.367</v>
      </c>
      <c r="N46" s="608">
        <f t="shared" si="9"/>
        <v>0</v>
      </c>
      <c r="O46" s="582"/>
      <c r="P46" s="588">
        <f t="shared" si="10"/>
        <v>0</v>
      </c>
      <c r="Q46" s="528"/>
    </row>
    <row r="47" spans="2:17" x14ac:dyDescent="0.25">
      <c r="B47" s="583" t="s">
        <v>735</v>
      </c>
      <c r="C47" s="582"/>
      <c r="D47" s="607">
        <f>'12. RTSR - Historical Wholesale'!D46</f>
        <v>0</v>
      </c>
      <c r="E47" s="601">
        <f t="shared" si="11"/>
        <v>4.3472999999999997</v>
      </c>
      <c r="F47" s="608">
        <f t="shared" si="7"/>
        <v>0</v>
      </c>
      <c r="G47" s="582"/>
      <c r="H47" s="607">
        <f>'12. RTSR - Historical Wholesale'!H46</f>
        <v>0</v>
      </c>
      <c r="I47" s="601">
        <f t="shared" si="12"/>
        <v>0.67879999999999996</v>
      </c>
      <c r="J47" s="608">
        <f t="shared" si="8"/>
        <v>0</v>
      </c>
      <c r="K47" s="582"/>
      <c r="L47" s="607">
        <f>'12. RTSR - Historical Wholesale'!L46</f>
        <v>0</v>
      </c>
      <c r="M47" s="601">
        <f t="shared" si="13"/>
        <v>2.367</v>
      </c>
      <c r="N47" s="608">
        <f t="shared" si="9"/>
        <v>0</v>
      </c>
      <c r="O47" s="582"/>
      <c r="P47" s="588">
        <f t="shared" si="10"/>
        <v>0</v>
      </c>
      <c r="Q47" s="528"/>
    </row>
    <row r="48" spans="2:17" x14ac:dyDescent="0.25">
      <c r="B48" s="583" t="s">
        <v>736</v>
      </c>
      <c r="C48" s="582"/>
      <c r="D48" s="607">
        <f>'12. RTSR - Historical Wholesale'!D47</f>
        <v>0</v>
      </c>
      <c r="E48" s="601">
        <f t="shared" si="11"/>
        <v>4.3472999999999997</v>
      </c>
      <c r="F48" s="608">
        <f t="shared" si="7"/>
        <v>0</v>
      </c>
      <c r="G48" s="582"/>
      <c r="H48" s="607">
        <f>'12. RTSR - Historical Wholesale'!H47</f>
        <v>0</v>
      </c>
      <c r="I48" s="601">
        <f t="shared" si="12"/>
        <v>0.67879999999999996</v>
      </c>
      <c r="J48" s="608">
        <f t="shared" si="8"/>
        <v>0</v>
      </c>
      <c r="K48" s="582"/>
      <c r="L48" s="607">
        <f>'12. RTSR - Historical Wholesale'!L47</f>
        <v>0</v>
      </c>
      <c r="M48" s="601">
        <f t="shared" si="13"/>
        <v>2.367</v>
      </c>
      <c r="N48" s="608">
        <f t="shared" si="9"/>
        <v>0</v>
      </c>
      <c r="O48" s="582"/>
      <c r="P48" s="588">
        <f t="shared" si="10"/>
        <v>0</v>
      </c>
      <c r="Q48" s="528"/>
    </row>
    <row r="49" spans="2:17" x14ac:dyDescent="0.25">
      <c r="B49" s="583" t="s">
        <v>737</v>
      </c>
      <c r="C49" s="582"/>
      <c r="D49" s="607">
        <f>'12. RTSR - Historical Wholesale'!D48</f>
        <v>0</v>
      </c>
      <c r="E49" s="601">
        <f t="shared" si="11"/>
        <v>4.3472999999999997</v>
      </c>
      <c r="F49" s="608">
        <f t="shared" si="7"/>
        <v>0</v>
      </c>
      <c r="G49" s="582"/>
      <c r="H49" s="607">
        <f>'12. RTSR - Historical Wholesale'!H48</f>
        <v>0</v>
      </c>
      <c r="I49" s="601">
        <f t="shared" si="12"/>
        <v>0.67879999999999996</v>
      </c>
      <c r="J49" s="608">
        <f t="shared" si="8"/>
        <v>0</v>
      </c>
      <c r="K49" s="582"/>
      <c r="L49" s="607">
        <f>'12. RTSR - Historical Wholesale'!L48</f>
        <v>0</v>
      </c>
      <c r="M49" s="601">
        <f t="shared" si="13"/>
        <v>2.367</v>
      </c>
      <c r="N49" s="608">
        <f t="shared" si="9"/>
        <v>0</v>
      </c>
      <c r="O49" s="582"/>
      <c r="P49" s="588">
        <f t="shared" si="10"/>
        <v>0</v>
      </c>
      <c r="Q49" s="528"/>
    </row>
    <row r="50" spans="2:17" x14ac:dyDescent="0.25">
      <c r="B50" s="583" t="s">
        <v>738</v>
      </c>
      <c r="C50" s="582"/>
      <c r="D50" s="607">
        <f>'12. RTSR - Historical Wholesale'!D49</f>
        <v>0</v>
      </c>
      <c r="E50" s="601">
        <f t="shared" si="11"/>
        <v>4.3472999999999997</v>
      </c>
      <c r="F50" s="608">
        <f t="shared" si="7"/>
        <v>0</v>
      </c>
      <c r="G50" s="582"/>
      <c r="H50" s="607">
        <f>'12. RTSR - Historical Wholesale'!H49</f>
        <v>0</v>
      </c>
      <c r="I50" s="601">
        <f t="shared" si="12"/>
        <v>0.67879999999999996</v>
      </c>
      <c r="J50" s="608">
        <f t="shared" si="8"/>
        <v>0</v>
      </c>
      <c r="K50" s="582"/>
      <c r="L50" s="607">
        <f>'12. RTSR - Historical Wholesale'!L49</f>
        <v>0</v>
      </c>
      <c r="M50" s="601">
        <f t="shared" si="13"/>
        <v>2.367</v>
      </c>
      <c r="N50" s="608">
        <f t="shared" si="9"/>
        <v>0</v>
      </c>
      <c r="O50" s="582"/>
      <c r="P50" s="588">
        <f t="shared" si="10"/>
        <v>0</v>
      </c>
      <c r="Q50" s="528"/>
    </row>
    <row r="51" spans="2:17" x14ac:dyDescent="0.25">
      <c r="B51" s="582"/>
      <c r="C51" s="582"/>
      <c r="D51" s="582"/>
      <c r="E51" s="582"/>
      <c r="F51" s="582"/>
      <c r="G51" s="582"/>
      <c r="H51" s="582"/>
      <c r="I51" s="582"/>
      <c r="J51" s="582"/>
      <c r="K51" s="582"/>
      <c r="L51" s="582"/>
      <c r="M51" s="582"/>
      <c r="N51" s="582"/>
      <c r="O51" s="582"/>
      <c r="P51" s="582"/>
      <c r="Q51" s="528"/>
    </row>
    <row r="52" spans="2:17" ht="13.5" thickBot="1" x14ac:dyDescent="0.35">
      <c r="B52" s="579" t="s">
        <v>245</v>
      </c>
      <c r="C52" s="582"/>
      <c r="D52" s="589">
        <f>SUM(D39:D50)</f>
        <v>0</v>
      </c>
      <c r="E52" s="590">
        <f>IF(D52&lt;&gt;0,F52/D52,0)</f>
        <v>0</v>
      </c>
      <c r="F52" s="591">
        <f>SUM(F39:F50)</f>
        <v>0</v>
      </c>
      <c r="G52" s="582"/>
      <c r="H52" s="589">
        <f>SUM(H39:H50)</f>
        <v>0</v>
      </c>
      <c r="I52" s="590">
        <f>IF(H52&lt;&gt;0,J52/H52,0)</f>
        <v>0</v>
      </c>
      <c r="J52" s="591">
        <f>SUM(J39:J50)</f>
        <v>0</v>
      </c>
      <c r="K52" s="582"/>
      <c r="L52" s="589">
        <f>SUM(L39:L50)</f>
        <v>0</v>
      </c>
      <c r="M52" s="590">
        <f>IF(L52&lt;&gt;0,N52/L52,0)</f>
        <v>0</v>
      </c>
      <c r="N52" s="591">
        <f>SUM(N39:N50)</f>
        <v>0</v>
      </c>
      <c r="O52" s="582"/>
      <c r="P52" s="591">
        <f>SUM(P39:P50)</f>
        <v>0</v>
      </c>
      <c r="Q52" s="528"/>
    </row>
    <row r="53" spans="2:17" x14ac:dyDescent="0.25">
      <c r="B53" s="582"/>
      <c r="C53" s="582"/>
      <c r="D53" s="582"/>
      <c r="E53" s="582"/>
      <c r="F53" s="582"/>
      <c r="G53" s="582"/>
      <c r="H53" s="582"/>
      <c r="I53" s="582"/>
      <c r="J53" s="582"/>
      <c r="K53" s="582"/>
      <c r="L53" s="582"/>
      <c r="M53" s="582"/>
      <c r="N53" s="582"/>
      <c r="O53" s="582"/>
      <c r="P53" s="582"/>
      <c r="Q53" s="528"/>
    </row>
    <row r="54" spans="2:17" ht="13" x14ac:dyDescent="0.25">
      <c r="B54" s="576" t="str">
        <f>'12. RTSR - Historical Wholesale'!B53</f>
        <v>Add Extra Host Here (I)</v>
      </c>
      <c r="C54" s="582"/>
      <c r="D54" s="941" t="s">
        <v>720</v>
      </c>
      <c r="E54" s="941"/>
      <c r="F54" s="941"/>
      <c r="G54" s="577"/>
      <c r="H54" s="941" t="s">
        <v>721</v>
      </c>
      <c r="I54" s="941"/>
      <c r="J54" s="941"/>
      <c r="K54" s="577"/>
      <c r="L54" s="941" t="s">
        <v>722</v>
      </c>
      <c r="M54" s="941"/>
      <c r="N54" s="941"/>
      <c r="O54" s="577"/>
      <c r="P54" s="576" t="s">
        <v>723</v>
      </c>
      <c r="Q54" s="528"/>
    </row>
    <row r="55" spans="2:17" ht="13" x14ac:dyDescent="0.3">
      <c r="B55" s="579"/>
      <c r="C55" s="582"/>
      <c r="D55" s="606"/>
      <c r="E55" s="606"/>
      <c r="F55" s="606"/>
      <c r="G55" s="582"/>
      <c r="H55" s="606"/>
      <c r="I55" s="606"/>
      <c r="J55" s="606"/>
      <c r="K55" s="582"/>
      <c r="L55" s="606"/>
      <c r="M55" s="606"/>
      <c r="N55" s="606"/>
      <c r="O55" s="582"/>
      <c r="P55" s="606"/>
      <c r="Q55" s="528"/>
    </row>
    <row r="56" spans="2:17" ht="13" x14ac:dyDescent="0.3">
      <c r="B56" s="579" t="s">
        <v>724</v>
      </c>
      <c r="C56" s="582"/>
      <c r="D56" s="606" t="s">
        <v>725</v>
      </c>
      <c r="E56" s="606" t="s">
        <v>689</v>
      </c>
      <c r="F56" s="606" t="s">
        <v>726</v>
      </c>
      <c r="G56" s="582"/>
      <c r="H56" s="606" t="s">
        <v>725</v>
      </c>
      <c r="I56" s="606" t="s">
        <v>689</v>
      </c>
      <c r="J56" s="606" t="s">
        <v>726</v>
      </c>
      <c r="K56" s="582"/>
      <c r="L56" s="606" t="s">
        <v>725</v>
      </c>
      <c r="M56" s="606" t="s">
        <v>689</v>
      </c>
      <c r="N56" s="606" t="s">
        <v>726</v>
      </c>
      <c r="O56" s="582"/>
      <c r="P56" s="606" t="s">
        <v>726</v>
      </c>
      <c r="Q56" s="528"/>
    </row>
    <row r="57" spans="2:17" x14ac:dyDescent="0.25">
      <c r="B57" s="582"/>
      <c r="C57" s="582"/>
      <c r="D57" s="582"/>
      <c r="E57" s="582"/>
      <c r="F57" s="582"/>
      <c r="G57" s="582"/>
      <c r="H57" s="582"/>
      <c r="I57" s="582"/>
      <c r="J57" s="582"/>
      <c r="K57" s="582"/>
      <c r="L57" s="582"/>
      <c r="M57" s="582"/>
      <c r="N57" s="582"/>
      <c r="O57" s="582"/>
      <c r="P57" s="582"/>
      <c r="Q57" s="528"/>
    </row>
    <row r="58" spans="2:17" x14ac:dyDescent="0.25">
      <c r="B58" s="583" t="s">
        <v>727</v>
      </c>
      <c r="C58" s="582"/>
      <c r="D58" s="607">
        <f>'12. RTSR - Historical Wholesale'!D57</f>
        <v>0</v>
      </c>
      <c r="E58" s="601">
        <f>'11. RTSR - UTRs &amp; Sub-Tx'!L50</f>
        <v>0</v>
      </c>
      <c r="F58" s="608">
        <f t="shared" ref="F58:F69" si="14">D58*E58</f>
        <v>0</v>
      </c>
      <c r="G58" s="582"/>
      <c r="H58" s="607">
        <f>'12. RTSR - Historical Wholesale'!H57</f>
        <v>0</v>
      </c>
      <c r="I58" s="601">
        <f>'11. RTSR - UTRs &amp; Sub-Tx'!L52</f>
        <v>0</v>
      </c>
      <c r="J58" s="608">
        <f t="shared" ref="J58:J69" si="15">H58*I58</f>
        <v>0</v>
      </c>
      <c r="K58" s="582"/>
      <c r="L58" s="607">
        <f>'12. RTSR - Historical Wholesale'!L57</f>
        <v>0</v>
      </c>
      <c r="M58" s="601">
        <f>'11. RTSR - UTRs &amp; Sub-Tx'!L54</f>
        <v>0</v>
      </c>
      <c r="N58" s="608">
        <f t="shared" ref="N58:N69" si="16">L58*M58</f>
        <v>0</v>
      </c>
      <c r="O58" s="582"/>
      <c r="P58" s="588">
        <f t="shared" ref="P58:P69" si="17">J58+N58</f>
        <v>0</v>
      </c>
      <c r="Q58" s="528"/>
    </row>
    <row r="59" spans="2:17" x14ac:dyDescent="0.25">
      <c r="B59" s="583" t="s">
        <v>728</v>
      </c>
      <c r="C59" s="582"/>
      <c r="D59" s="607">
        <f>'12. RTSR - Historical Wholesale'!D58</f>
        <v>0</v>
      </c>
      <c r="E59" s="601">
        <f t="shared" ref="E59:E69" si="18">E58</f>
        <v>0</v>
      </c>
      <c r="F59" s="608">
        <f t="shared" si="14"/>
        <v>0</v>
      </c>
      <c r="G59" s="582"/>
      <c r="H59" s="607">
        <f>'12. RTSR - Historical Wholesale'!H58</f>
        <v>0</v>
      </c>
      <c r="I59" s="601">
        <f t="shared" ref="I59:I69" si="19">I58</f>
        <v>0</v>
      </c>
      <c r="J59" s="608">
        <f t="shared" si="15"/>
        <v>0</v>
      </c>
      <c r="K59" s="582"/>
      <c r="L59" s="607">
        <f>'12. RTSR - Historical Wholesale'!L58</f>
        <v>0</v>
      </c>
      <c r="M59" s="601">
        <f t="shared" ref="M59:M69" si="20">M58</f>
        <v>0</v>
      </c>
      <c r="N59" s="608">
        <f t="shared" si="16"/>
        <v>0</v>
      </c>
      <c r="O59" s="582"/>
      <c r="P59" s="588">
        <f t="shared" si="17"/>
        <v>0</v>
      </c>
      <c r="Q59" s="528"/>
    </row>
    <row r="60" spans="2:17" x14ac:dyDescent="0.25">
      <c r="B60" s="583" t="s">
        <v>729</v>
      </c>
      <c r="C60" s="582"/>
      <c r="D60" s="607">
        <f>'12. RTSR - Historical Wholesale'!D59</f>
        <v>0</v>
      </c>
      <c r="E60" s="601">
        <f t="shared" si="18"/>
        <v>0</v>
      </c>
      <c r="F60" s="608">
        <f t="shared" si="14"/>
        <v>0</v>
      </c>
      <c r="G60" s="582"/>
      <c r="H60" s="607">
        <f>'12. RTSR - Historical Wholesale'!H59</f>
        <v>0</v>
      </c>
      <c r="I60" s="601">
        <f t="shared" si="19"/>
        <v>0</v>
      </c>
      <c r="J60" s="608">
        <f t="shared" si="15"/>
        <v>0</v>
      </c>
      <c r="K60" s="582"/>
      <c r="L60" s="607">
        <f>'12. RTSR - Historical Wholesale'!L59</f>
        <v>0</v>
      </c>
      <c r="M60" s="601">
        <f t="shared" si="20"/>
        <v>0</v>
      </c>
      <c r="N60" s="608">
        <f t="shared" si="16"/>
        <v>0</v>
      </c>
      <c r="O60" s="582"/>
      <c r="P60" s="588">
        <f t="shared" si="17"/>
        <v>0</v>
      </c>
      <c r="Q60" s="528"/>
    </row>
    <row r="61" spans="2:17" x14ac:dyDescent="0.25">
      <c r="B61" s="583" t="s">
        <v>730</v>
      </c>
      <c r="C61" s="582"/>
      <c r="D61" s="607">
        <f>'12. RTSR - Historical Wholesale'!D60</f>
        <v>0</v>
      </c>
      <c r="E61" s="601">
        <f t="shared" si="18"/>
        <v>0</v>
      </c>
      <c r="F61" s="608">
        <f t="shared" si="14"/>
        <v>0</v>
      </c>
      <c r="G61" s="582"/>
      <c r="H61" s="607">
        <f>'12. RTSR - Historical Wholesale'!H60</f>
        <v>0</v>
      </c>
      <c r="I61" s="601">
        <f t="shared" si="19"/>
        <v>0</v>
      </c>
      <c r="J61" s="608">
        <f t="shared" si="15"/>
        <v>0</v>
      </c>
      <c r="K61" s="582"/>
      <c r="L61" s="607">
        <f>'12. RTSR - Historical Wholesale'!L60</f>
        <v>0</v>
      </c>
      <c r="M61" s="601">
        <f t="shared" si="20"/>
        <v>0</v>
      </c>
      <c r="N61" s="608">
        <f t="shared" si="16"/>
        <v>0</v>
      </c>
      <c r="O61" s="582"/>
      <c r="P61" s="588">
        <f t="shared" si="17"/>
        <v>0</v>
      </c>
      <c r="Q61" s="528"/>
    </row>
    <row r="62" spans="2:17" x14ac:dyDescent="0.25">
      <c r="B62" s="583" t="s">
        <v>731</v>
      </c>
      <c r="C62" s="582"/>
      <c r="D62" s="607">
        <f>'12. RTSR - Historical Wholesale'!D61</f>
        <v>0</v>
      </c>
      <c r="E62" s="601">
        <f t="shared" si="18"/>
        <v>0</v>
      </c>
      <c r="F62" s="608">
        <f t="shared" si="14"/>
        <v>0</v>
      </c>
      <c r="G62" s="582"/>
      <c r="H62" s="607">
        <f>'12. RTSR - Historical Wholesale'!H61</f>
        <v>0</v>
      </c>
      <c r="I62" s="601">
        <f t="shared" si="19"/>
        <v>0</v>
      </c>
      <c r="J62" s="608">
        <f t="shared" si="15"/>
        <v>0</v>
      </c>
      <c r="K62" s="582"/>
      <c r="L62" s="607">
        <f>'12. RTSR - Historical Wholesale'!L61</f>
        <v>0</v>
      </c>
      <c r="M62" s="601">
        <f t="shared" si="20"/>
        <v>0</v>
      </c>
      <c r="N62" s="608">
        <f t="shared" si="16"/>
        <v>0</v>
      </c>
      <c r="O62" s="582"/>
      <c r="P62" s="588">
        <f t="shared" si="17"/>
        <v>0</v>
      </c>
      <c r="Q62" s="528"/>
    </row>
    <row r="63" spans="2:17" x14ac:dyDescent="0.25">
      <c r="B63" s="583" t="s">
        <v>732</v>
      </c>
      <c r="C63" s="582"/>
      <c r="D63" s="607">
        <f>'12. RTSR - Historical Wholesale'!D62</f>
        <v>0</v>
      </c>
      <c r="E63" s="601">
        <f t="shared" si="18"/>
        <v>0</v>
      </c>
      <c r="F63" s="608">
        <f t="shared" si="14"/>
        <v>0</v>
      </c>
      <c r="G63" s="582"/>
      <c r="H63" s="607">
        <f>'12. RTSR - Historical Wholesale'!H62</f>
        <v>0</v>
      </c>
      <c r="I63" s="601">
        <f t="shared" si="19"/>
        <v>0</v>
      </c>
      <c r="J63" s="608">
        <f t="shared" si="15"/>
        <v>0</v>
      </c>
      <c r="K63" s="582"/>
      <c r="L63" s="607">
        <f>'12. RTSR - Historical Wholesale'!L62</f>
        <v>0</v>
      </c>
      <c r="M63" s="601">
        <f t="shared" si="20"/>
        <v>0</v>
      </c>
      <c r="N63" s="608">
        <f t="shared" si="16"/>
        <v>0</v>
      </c>
      <c r="O63" s="582"/>
      <c r="P63" s="588">
        <f t="shared" si="17"/>
        <v>0</v>
      </c>
      <c r="Q63" s="528"/>
    </row>
    <row r="64" spans="2:17" x14ac:dyDescent="0.25">
      <c r="B64" s="583" t="s">
        <v>733</v>
      </c>
      <c r="C64" s="582"/>
      <c r="D64" s="607">
        <f>'12. RTSR - Historical Wholesale'!D63</f>
        <v>0</v>
      </c>
      <c r="E64" s="601">
        <f t="shared" si="18"/>
        <v>0</v>
      </c>
      <c r="F64" s="608">
        <f t="shared" si="14"/>
        <v>0</v>
      </c>
      <c r="G64" s="582"/>
      <c r="H64" s="607">
        <f>'12. RTSR - Historical Wholesale'!H63</f>
        <v>0</v>
      </c>
      <c r="I64" s="601">
        <f t="shared" si="19"/>
        <v>0</v>
      </c>
      <c r="J64" s="608">
        <f t="shared" si="15"/>
        <v>0</v>
      </c>
      <c r="K64" s="582"/>
      <c r="L64" s="607">
        <f>'12. RTSR - Historical Wholesale'!L63</f>
        <v>0</v>
      </c>
      <c r="M64" s="601">
        <f t="shared" si="20"/>
        <v>0</v>
      </c>
      <c r="N64" s="608">
        <f t="shared" si="16"/>
        <v>0</v>
      </c>
      <c r="O64" s="582"/>
      <c r="P64" s="588">
        <f t="shared" si="17"/>
        <v>0</v>
      </c>
      <c r="Q64" s="528"/>
    </row>
    <row r="65" spans="2:17" x14ac:dyDescent="0.25">
      <c r="B65" s="583" t="s">
        <v>734</v>
      </c>
      <c r="C65" s="582"/>
      <c r="D65" s="607">
        <f>'12. RTSR - Historical Wholesale'!D64</f>
        <v>0</v>
      </c>
      <c r="E65" s="601">
        <f t="shared" si="18"/>
        <v>0</v>
      </c>
      <c r="F65" s="608">
        <f t="shared" si="14"/>
        <v>0</v>
      </c>
      <c r="G65" s="582"/>
      <c r="H65" s="607">
        <f>'12. RTSR - Historical Wholesale'!H64</f>
        <v>0</v>
      </c>
      <c r="I65" s="601">
        <f t="shared" si="19"/>
        <v>0</v>
      </c>
      <c r="J65" s="608">
        <f t="shared" si="15"/>
        <v>0</v>
      </c>
      <c r="K65" s="582"/>
      <c r="L65" s="607">
        <f>'12. RTSR - Historical Wholesale'!L64</f>
        <v>0</v>
      </c>
      <c r="M65" s="601">
        <f t="shared" si="20"/>
        <v>0</v>
      </c>
      <c r="N65" s="608">
        <f t="shared" si="16"/>
        <v>0</v>
      </c>
      <c r="O65" s="582"/>
      <c r="P65" s="588">
        <f t="shared" si="17"/>
        <v>0</v>
      </c>
      <c r="Q65" s="528"/>
    </row>
    <row r="66" spans="2:17" x14ac:dyDescent="0.25">
      <c r="B66" s="583" t="s">
        <v>735</v>
      </c>
      <c r="C66" s="582"/>
      <c r="D66" s="607">
        <f>'12. RTSR - Historical Wholesale'!D65</f>
        <v>0</v>
      </c>
      <c r="E66" s="601">
        <f t="shared" si="18"/>
        <v>0</v>
      </c>
      <c r="F66" s="608">
        <f t="shared" si="14"/>
        <v>0</v>
      </c>
      <c r="G66" s="582"/>
      <c r="H66" s="607">
        <f>'12. RTSR - Historical Wholesale'!H65</f>
        <v>0</v>
      </c>
      <c r="I66" s="601">
        <f t="shared" si="19"/>
        <v>0</v>
      </c>
      <c r="J66" s="608">
        <f t="shared" si="15"/>
        <v>0</v>
      </c>
      <c r="K66" s="582"/>
      <c r="L66" s="607">
        <f>'12. RTSR - Historical Wholesale'!L65</f>
        <v>0</v>
      </c>
      <c r="M66" s="601">
        <f t="shared" si="20"/>
        <v>0</v>
      </c>
      <c r="N66" s="608">
        <f t="shared" si="16"/>
        <v>0</v>
      </c>
      <c r="O66" s="582"/>
      <c r="P66" s="588">
        <f t="shared" si="17"/>
        <v>0</v>
      </c>
      <c r="Q66" s="528"/>
    </row>
    <row r="67" spans="2:17" x14ac:dyDescent="0.25">
      <c r="B67" s="583" t="s">
        <v>736</v>
      </c>
      <c r="C67" s="582"/>
      <c r="D67" s="607">
        <f>'12. RTSR - Historical Wholesale'!D66</f>
        <v>0</v>
      </c>
      <c r="E67" s="601">
        <f t="shared" si="18"/>
        <v>0</v>
      </c>
      <c r="F67" s="608">
        <f t="shared" si="14"/>
        <v>0</v>
      </c>
      <c r="G67" s="582"/>
      <c r="H67" s="607">
        <f>'12. RTSR - Historical Wholesale'!H66</f>
        <v>0</v>
      </c>
      <c r="I67" s="601">
        <f t="shared" si="19"/>
        <v>0</v>
      </c>
      <c r="J67" s="608">
        <f t="shared" si="15"/>
        <v>0</v>
      </c>
      <c r="K67" s="582"/>
      <c r="L67" s="607">
        <f>'12. RTSR - Historical Wholesale'!L66</f>
        <v>0</v>
      </c>
      <c r="M67" s="601">
        <f t="shared" si="20"/>
        <v>0</v>
      </c>
      <c r="N67" s="608">
        <f t="shared" si="16"/>
        <v>0</v>
      </c>
      <c r="O67" s="582"/>
      <c r="P67" s="588">
        <f t="shared" si="17"/>
        <v>0</v>
      </c>
      <c r="Q67" s="528"/>
    </row>
    <row r="68" spans="2:17" x14ac:dyDescent="0.25">
      <c r="B68" s="583" t="s">
        <v>737</v>
      </c>
      <c r="C68" s="582"/>
      <c r="D68" s="607">
        <f>'12. RTSR - Historical Wholesale'!D67</f>
        <v>0</v>
      </c>
      <c r="E68" s="601">
        <f t="shared" si="18"/>
        <v>0</v>
      </c>
      <c r="F68" s="608">
        <f t="shared" si="14"/>
        <v>0</v>
      </c>
      <c r="G68" s="582"/>
      <c r="H68" s="607">
        <f>'12. RTSR - Historical Wholesale'!H67</f>
        <v>0</v>
      </c>
      <c r="I68" s="601">
        <f t="shared" si="19"/>
        <v>0</v>
      </c>
      <c r="J68" s="608">
        <f t="shared" si="15"/>
        <v>0</v>
      </c>
      <c r="K68" s="582"/>
      <c r="L68" s="607">
        <f>'12. RTSR - Historical Wholesale'!L67</f>
        <v>0</v>
      </c>
      <c r="M68" s="601">
        <f t="shared" si="20"/>
        <v>0</v>
      </c>
      <c r="N68" s="608">
        <f t="shared" si="16"/>
        <v>0</v>
      </c>
      <c r="O68" s="582"/>
      <c r="P68" s="588">
        <f t="shared" si="17"/>
        <v>0</v>
      </c>
      <c r="Q68" s="528"/>
    </row>
    <row r="69" spans="2:17" x14ac:dyDescent="0.25">
      <c r="B69" s="583" t="s">
        <v>738</v>
      </c>
      <c r="C69" s="582"/>
      <c r="D69" s="607">
        <f>'12. RTSR - Historical Wholesale'!D68</f>
        <v>0</v>
      </c>
      <c r="E69" s="601">
        <f t="shared" si="18"/>
        <v>0</v>
      </c>
      <c r="F69" s="608">
        <f t="shared" si="14"/>
        <v>0</v>
      </c>
      <c r="G69" s="582"/>
      <c r="H69" s="607">
        <f>'12. RTSR - Historical Wholesale'!H68</f>
        <v>0</v>
      </c>
      <c r="I69" s="601">
        <f t="shared" si="19"/>
        <v>0</v>
      </c>
      <c r="J69" s="608">
        <f t="shared" si="15"/>
        <v>0</v>
      </c>
      <c r="K69" s="582"/>
      <c r="L69" s="607">
        <f>'12. RTSR - Historical Wholesale'!L68</f>
        <v>0</v>
      </c>
      <c r="M69" s="601">
        <f t="shared" si="20"/>
        <v>0</v>
      </c>
      <c r="N69" s="608">
        <f t="shared" si="16"/>
        <v>0</v>
      </c>
      <c r="O69" s="582"/>
      <c r="P69" s="588">
        <f t="shared" si="17"/>
        <v>0</v>
      </c>
      <c r="Q69" s="528"/>
    </row>
    <row r="70" spans="2:17" x14ac:dyDescent="0.25">
      <c r="B70" s="582"/>
      <c r="C70" s="582"/>
      <c r="D70" s="582"/>
      <c r="E70" s="582"/>
      <c r="F70" s="582"/>
      <c r="G70" s="582"/>
      <c r="H70" s="582"/>
      <c r="I70" s="582"/>
      <c r="J70" s="582"/>
      <c r="K70" s="582"/>
      <c r="L70" s="582"/>
      <c r="M70" s="582"/>
      <c r="N70" s="582"/>
      <c r="O70" s="582"/>
      <c r="P70" s="582"/>
      <c r="Q70" s="528"/>
    </row>
    <row r="71" spans="2:17" ht="13.5" thickBot="1" x14ac:dyDescent="0.35">
      <c r="B71" s="579" t="s">
        <v>245</v>
      </c>
      <c r="C71" s="582"/>
      <c r="D71" s="589">
        <f>SUM(D58:D69)</f>
        <v>0</v>
      </c>
      <c r="E71" s="590">
        <f>IF(D71&lt;&gt;0,F71/D71,0)</f>
        <v>0</v>
      </c>
      <c r="F71" s="591">
        <f>SUM(F58:F69)</f>
        <v>0</v>
      </c>
      <c r="G71" s="582"/>
      <c r="H71" s="589">
        <f>SUM(H58:H69)</f>
        <v>0</v>
      </c>
      <c r="I71" s="590">
        <f>IF(H71&lt;&gt;0,J71/H71,0)</f>
        <v>0</v>
      </c>
      <c r="J71" s="591">
        <f>SUM(J58:J69)</f>
        <v>0</v>
      </c>
      <c r="K71" s="582"/>
      <c r="L71" s="589">
        <f>SUM(L58:L69)</f>
        <v>0</v>
      </c>
      <c r="M71" s="590">
        <f>IF(L71&lt;&gt;0,N71/L71,0)</f>
        <v>0</v>
      </c>
      <c r="N71" s="591">
        <f>SUM(N58:N69)</f>
        <v>0</v>
      </c>
      <c r="O71" s="582"/>
      <c r="P71" s="591">
        <f>SUM(P58:P69)</f>
        <v>0</v>
      </c>
      <c r="Q71" s="528"/>
    </row>
    <row r="72" spans="2:17" x14ac:dyDescent="0.25">
      <c r="B72" s="582"/>
      <c r="C72" s="582"/>
      <c r="D72" s="582"/>
      <c r="E72" s="582"/>
      <c r="F72" s="582"/>
      <c r="G72" s="582"/>
      <c r="H72" s="582"/>
      <c r="I72" s="582"/>
      <c r="J72" s="582"/>
      <c r="K72" s="582"/>
      <c r="L72" s="582"/>
      <c r="M72" s="582"/>
      <c r="N72" s="582"/>
      <c r="O72" s="582"/>
      <c r="P72" s="582"/>
      <c r="Q72" s="528"/>
    </row>
    <row r="73" spans="2:17" ht="13" x14ac:dyDescent="0.25">
      <c r="B73" s="576" t="str">
        <f>'12. RTSR - Historical Wholesale'!B72</f>
        <v>Add Extra Host Here (II)</v>
      </c>
      <c r="C73" s="582"/>
      <c r="D73" s="941" t="s">
        <v>720</v>
      </c>
      <c r="E73" s="941"/>
      <c r="F73" s="941"/>
      <c r="G73" s="577"/>
      <c r="H73" s="941" t="s">
        <v>721</v>
      </c>
      <c r="I73" s="941"/>
      <c r="J73" s="941"/>
      <c r="K73" s="577"/>
      <c r="L73" s="941" t="s">
        <v>722</v>
      </c>
      <c r="M73" s="941"/>
      <c r="N73" s="941"/>
      <c r="O73" s="577"/>
      <c r="P73" s="576" t="s">
        <v>723</v>
      </c>
      <c r="Q73" s="528"/>
    </row>
    <row r="74" spans="2:17" ht="13" x14ac:dyDescent="0.3">
      <c r="B74" s="579"/>
      <c r="C74" s="582"/>
      <c r="D74" s="606"/>
      <c r="E74" s="606"/>
      <c r="F74" s="606"/>
      <c r="G74" s="582"/>
      <c r="H74" s="606"/>
      <c r="I74" s="606"/>
      <c r="J74" s="606"/>
      <c r="K74" s="582"/>
      <c r="L74" s="606"/>
      <c r="M74" s="606"/>
      <c r="N74" s="606"/>
      <c r="O74" s="582"/>
      <c r="P74" s="606"/>
      <c r="Q74" s="528"/>
    </row>
    <row r="75" spans="2:17" ht="13" x14ac:dyDescent="0.3">
      <c r="B75" s="579" t="s">
        <v>724</v>
      </c>
      <c r="C75" s="582"/>
      <c r="D75" s="606" t="s">
        <v>725</v>
      </c>
      <c r="E75" s="606" t="s">
        <v>689</v>
      </c>
      <c r="F75" s="606" t="s">
        <v>726</v>
      </c>
      <c r="G75" s="582"/>
      <c r="H75" s="606" t="s">
        <v>725</v>
      </c>
      <c r="I75" s="606" t="s">
        <v>689</v>
      </c>
      <c r="J75" s="606" t="s">
        <v>726</v>
      </c>
      <c r="K75" s="582"/>
      <c r="L75" s="606" t="s">
        <v>725</v>
      </c>
      <c r="M75" s="606" t="s">
        <v>689</v>
      </c>
      <c r="N75" s="606" t="s">
        <v>726</v>
      </c>
      <c r="O75" s="582"/>
      <c r="P75" s="606" t="s">
        <v>726</v>
      </c>
      <c r="Q75" s="528"/>
    </row>
    <row r="76" spans="2:17" x14ac:dyDescent="0.25">
      <c r="B76" s="582"/>
      <c r="C76" s="582"/>
      <c r="D76" s="582"/>
      <c r="E76" s="582"/>
      <c r="F76" s="582"/>
      <c r="G76" s="582"/>
      <c r="H76" s="582"/>
      <c r="I76" s="582"/>
      <c r="J76" s="582"/>
      <c r="K76" s="582"/>
      <c r="L76" s="582"/>
      <c r="M76" s="582"/>
      <c r="N76" s="582"/>
      <c r="O76" s="582"/>
      <c r="P76" s="582"/>
      <c r="Q76" s="528"/>
    </row>
    <row r="77" spans="2:17" x14ac:dyDescent="0.25">
      <c r="B77" s="583" t="s">
        <v>727</v>
      </c>
      <c r="C77" s="582"/>
      <c r="D77" s="607">
        <f>'12. RTSR - Historical Wholesale'!D76</f>
        <v>0</v>
      </c>
      <c r="E77" s="601">
        <f>'11. RTSR - UTRs &amp; Sub-Tx'!L65</f>
        <v>0</v>
      </c>
      <c r="F77" s="608">
        <f t="shared" ref="F77:F88" si="21">D77*E77</f>
        <v>0</v>
      </c>
      <c r="G77" s="582"/>
      <c r="H77" s="607">
        <f>'12. RTSR - Historical Wholesale'!H76</f>
        <v>0</v>
      </c>
      <c r="I77" s="601">
        <f>'11. RTSR - UTRs &amp; Sub-Tx'!L67</f>
        <v>0</v>
      </c>
      <c r="J77" s="608">
        <f t="shared" ref="J77:J88" si="22">H77*I77</f>
        <v>0</v>
      </c>
      <c r="K77" s="582"/>
      <c r="L77" s="607">
        <f>'12. RTSR - Historical Wholesale'!L76</f>
        <v>0</v>
      </c>
      <c r="M77" s="601">
        <f>'11. RTSR - UTRs &amp; Sub-Tx'!L69</f>
        <v>0</v>
      </c>
      <c r="N77" s="608">
        <f t="shared" ref="N77:N88" si="23">L77*M77</f>
        <v>0</v>
      </c>
      <c r="O77" s="582"/>
      <c r="P77" s="588">
        <f t="shared" ref="P77:P88" si="24">J77+N77</f>
        <v>0</v>
      </c>
      <c r="Q77" s="528"/>
    </row>
    <row r="78" spans="2:17" x14ac:dyDescent="0.25">
      <c r="B78" s="583" t="s">
        <v>728</v>
      </c>
      <c r="C78" s="582"/>
      <c r="D78" s="607">
        <f>'12. RTSR - Historical Wholesale'!D77</f>
        <v>0</v>
      </c>
      <c r="E78" s="601">
        <f t="shared" ref="E78:E88" si="25">E77</f>
        <v>0</v>
      </c>
      <c r="F78" s="608">
        <f t="shared" si="21"/>
        <v>0</v>
      </c>
      <c r="G78" s="582"/>
      <c r="H78" s="607">
        <f>'12. RTSR - Historical Wholesale'!H77</f>
        <v>0</v>
      </c>
      <c r="I78" s="601">
        <f t="shared" ref="I78:I88" si="26">I77</f>
        <v>0</v>
      </c>
      <c r="J78" s="608">
        <f t="shared" si="22"/>
        <v>0</v>
      </c>
      <c r="K78" s="582"/>
      <c r="L78" s="607">
        <f>'12. RTSR - Historical Wholesale'!L77</f>
        <v>0</v>
      </c>
      <c r="M78" s="601">
        <f t="shared" ref="M78:M88" si="27">M77</f>
        <v>0</v>
      </c>
      <c r="N78" s="608">
        <f t="shared" si="23"/>
        <v>0</v>
      </c>
      <c r="O78" s="582"/>
      <c r="P78" s="588">
        <f t="shared" si="24"/>
        <v>0</v>
      </c>
      <c r="Q78" s="528"/>
    </row>
    <row r="79" spans="2:17" x14ac:dyDescent="0.25">
      <c r="B79" s="583" t="s">
        <v>729</v>
      </c>
      <c r="C79" s="582"/>
      <c r="D79" s="607">
        <f>'12. RTSR - Historical Wholesale'!D78</f>
        <v>0</v>
      </c>
      <c r="E79" s="601">
        <f t="shared" si="25"/>
        <v>0</v>
      </c>
      <c r="F79" s="608">
        <f t="shared" si="21"/>
        <v>0</v>
      </c>
      <c r="G79" s="582"/>
      <c r="H79" s="607">
        <f>'12. RTSR - Historical Wholesale'!H78</f>
        <v>0</v>
      </c>
      <c r="I79" s="601">
        <f t="shared" si="26"/>
        <v>0</v>
      </c>
      <c r="J79" s="608">
        <f t="shared" si="22"/>
        <v>0</v>
      </c>
      <c r="K79" s="582"/>
      <c r="L79" s="607">
        <f>'12. RTSR - Historical Wholesale'!L78</f>
        <v>0</v>
      </c>
      <c r="M79" s="601">
        <f t="shared" si="27"/>
        <v>0</v>
      </c>
      <c r="N79" s="608">
        <f t="shared" si="23"/>
        <v>0</v>
      </c>
      <c r="O79" s="582"/>
      <c r="P79" s="588">
        <f t="shared" si="24"/>
        <v>0</v>
      </c>
      <c r="Q79" s="528"/>
    </row>
    <row r="80" spans="2:17" x14ac:dyDescent="0.25">
      <c r="B80" s="583" t="s">
        <v>730</v>
      </c>
      <c r="C80" s="582"/>
      <c r="D80" s="607">
        <f>'12. RTSR - Historical Wholesale'!D79</f>
        <v>0</v>
      </c>
      <c r="E80" s="601">
        <f t="shared" si="25"/>
        <v>0</v>
      </c>
      <c r="F80" s="608">
        <f t="shared" si="21"/>
        <v>0</v>
      </c>
      <c r="G80" s="582"/>
      <c r="H80" s="607">
        <f>'12. RTSR - Historical Wholesale'!H79</f>
        <v>0</v>
      </c>
      <c r="I80" s="601">
        <f t="shared" si="26"/>
        <v>0</v>
      </c>
      <c r="J80" s="608">
        <f t="shared" si="22"/>
        <v>0</v>
      </c>
      <c r="K80" s="582"/>
      <c r="L80" s="607">
        <f>'12. RTSR - Historical Wholesale'!L79</f>
        <v>0</v>
      </c>
      <c r="M80" s="601">
        <f t="shared" si="27"/>
        <v>0</v>
      </c>
      <c r="N80" s="608">
        <f t="shared" si="23"/>
        <v>0</v>
      </c>
      <c r="O80" s="582"/>
      <c r="P80" s="588">
        <f t="shared" si="24"/>
        <v>0</v>
      </c>
      <c r="Q80" s="528"/>
    </row>
    <row r="81" spans="2:17" x14ac:dyDescent="0.25">
      <c r="B81" s="583" t="s">
        <v>731</v>
      </c>
      <c r="C81" s="582"/>
      <c r="D81" s="607">
        <f>'12. RTSR - Historical Wholesale'!D80</f>
        <v>0</v>
      </c>
      <c r="E81" s="601">
        <f t="shared" si="25"/>
        <v>0</v>
      </c>
      <c r="F81" s="608">
        <f t="shared" si="21"/>
        <v>0</v>
      </c>
      <c r="G81" s="582"/>
      <c r="H81" s="607">
        <f>'12. RTSR - Historical Wholesale'!H80</f>
        <v>0</v>
      </c>
      <c r="I81" s="601">
        <f t="shared" si="26"/>
        <v>0</v>
      </c>
      <c r="J81" s="608">
        <f t="shared" si="22"/>
        <v>0</v>
      </c>
      <c r="K81" s="582"/>
      <c r="L81" s="607">
        <f>'12. RTSR - Historical Wholesale'!L80</f>
        <v>0</v>
      </c>
      <c r="M81" s="601">
        <f t="shared" si="27"/>
        <v>0</v>
      </c>
      <c r="N81" s="608">
        <f t="shared" si="23"/>
        <v>0</v>
      </c>
      <c r="O81" s="582"/>
      <c r="P81" s="588">
        <f t="shared" si="24"/>
        <v>0</v>
      </c>
      <c r="Q81" s="528"/>
    </row>
    <row r="82" spans="2:17" x14ac:dyDescent="0.25">
      <c r="B82" s="583" t="s">
        <v>732</v>
      </c>
      <c r="C82" s="582"/>
      <c r="D82" s="607">
        <f>'12. RTSR - Historical Wholesale'!D81</f>
        <v>0</v>
      </c>
      <c r="E82" s="601">
        <f t="shared" si="25"/>
        <v>0</v>
      </c>
      <c r="F82" s="608">
        <f t="shared" si="21"/>
        <v>0</v>
      </c>
      <c r="G82" s="582"/>
      <c r="H82" s="607">
        <f>'12. RTSR - Historical Wholesale'!H81</f>
        <v>0</v>
      </c>
      <c r="I82" s="601">
        <f t="shared" si="26"/>
        <v>0</v>
      </c>
      <c r="J82" s="608">
        <f t="shared" si="22"/>
        <v>0</v>
      </c>
      <c r="K82" s="582"/>
      <c r="L82" s="607">
        <f>'12. RTSR - Historical Wholesale'!L81</f>
        <v>0</v>
      </c>
      <c r="M82" s="601">
        <f t="shared" si="27"/>
        <v>0</v>
      </c>
      <c r="N82" s="608">
        <f t="shared" si="23"/>
        <v>0</v>
      </c>
      <c r="O82" s="582"/>
      <c r="P82" s="588">
        <f t="shared" si="24"/>
        <v>0</v>
      </c>
      <c r="Q82" s="528"/>
    </row>
    <row r="83" spans="2:17" x14ac:dyDescent="0.25">
      <c r="B83" s="583" t="s">
        <v>733</v>
      </c>
      <c r="C83" s="582"/>
      <c r="D83" s="607">
        <f>'12. RTSR - Historical Wholesale'!D82</f>
        <v>0</v>
      </c>
      <c r="E83" s="601">
        <f t="shared" si="25"/>
        <v>0</v>
      </c>
      <c r="F83" s="608">
        <f t="shared" si="21"/>
        <v>0</v>
      </c>
      <c r="G83" s="582"/>
      <c r="H83" s="607">
        <f>'12. RTSR - Historical Wholesale'!H82</f>
        <v>0</v>
      </c>
      <c r="I83" s="601">
        <f t="shared" si="26"/>
        <v>0</v>
      </c>
      <c r="J83" s="608">
        <f t="shared" si="22"/>
        <v>0</v>
      </c>
      <c r="K83" s="582"/>
      <c r="L83" s="607">
        <f>'12. RTSR - Historical Wholesale'!L82</f>
        <v>0</v>
      </c>
      <c r="M83" s="601">
        <f t="shared" si="27"/>
        <v>0</v>
      </c>
      <c r="N83" s="608">
        <f t="shared" si="23"/>
        <v>0</v>
      </c>
      <c r="O83" s="582"/>
      <c r="P83" s="588">
        <f t="shared" si="24"/>
        <v>0</v>
      </c>
      <c r="Q83" s="528"/>
    </row>
    <row r="84" spans="2:17" x14ac:dyDescent="0.25">
      <c r="B84" s="583" t="s">
        <v>734</v>
      </c>
      <c r="C84" s="582"/>
      <c r="D84" s="607">
        <f>'12. RTSR - Historical Wholesale'!D83</f>
        <v>0</v>
      </c>
      <c r="E84" s="601">
        <f t="shared" si="25"/>
        <v>0</v>
      </c>
      <c r="F84" s="608">
        <f t="shared" si="21"/>
        <v>0</v>
      </c>
      <c r="G84" s="582"/>
      <c r="H84" s="607">
        <f>'12. RTSR - Historical Wholesale'!H83</f>
        <v>0</v>
      </c>
      <c r="I84" s="601">
        <f t="shared" si="26"/>
        <v>0</v>
      </c>
      <c r="J84" s="608">
        <f t="shared" si="22"/>
        <v>0</v>
      </c>
      <c r="K84" s="582"/>
      <c r="L84" s="607">
        <f>'12. RTSR - Historical Wholesale'!L83</f>
        <v>0</v>
      </c>
      <c r="M84" s="601">
        <f t="shared" si="27"/>
        <v>0</v>
      </c>
      <c r="N84" s="608">
        <f t="shared" si="23"/>
        <v>0</v>
      </c>
      <c r="O84" s="582"/>
      <c r="P84" s="588">
        <f t="shared" si="24"/>
        <v>0</v>
      </c>
      <c r="Q84" s="528"/>
    </row>
    <row r="85" spans="2:17" x14ac:dyDescent="0.25">
      <c r="B85" s="583" t="s">
        <v>735</v>
      </c>
      <c r="C85" s="582"/>
      <c r="D85" s="607">
        <f>'12. RTSR - Historical Wholesale'!D84</f>
        <v>0</v>
      </c>
      <c r="E85" s="601">
        <f t="shared" si="25"/>
        <v>0</v>
      </c>
      <c r="F85" s="608">
        <f t="shared" si="21"/>
        <v>0</v>
      </c>
      <c r="G85" s="582"/>
      <c r="H85" s="607">
        <f>'12. RTSR - Historical Wholesale'!H84</f>
        <v>0</v>
      </c>
      <c r="I85" s="601">
        <f t="shared" si="26"/>
        <v>0</v>
      </c>
      <c r="J85" s="608">
        <f t="shared" si="22"/>
        <v>0</v>
      </c>
      <c r="K85" s="582"/>
      <c r="L85" s="607">
        <f>'12. RTSR - Historical Wholesale'!L84</f>
        <v>0</v>
      </c>
      <c r="M85" s="601">
        <f t="shared" si="27"/>
        <v>0</v>
      </c>
      <c r="N85" s="608">
        <f t="shared" si="23"/>
        <v>0</v>
      </c>
      <c r="O85" s="582"/>
      <c r="P85" s="588">
        <f t="shared" si="24"/>
        <v>0</v>
      </c>
      <c r="Q85" s="528"/>
    </row>
    <row r="86" spans="2:17" x14ac:dyDescent="0.25">
      <c r="B86" s="583" t="s">
        <v>736</v>
      </c>
      <c r="C86" s="582"/>
      <c r="D86" s="607">
        <f>'12. RTSR - Historical Wholesale'!D85</f>
        <v>0</v>
      </c>
      <c r="E86" s="601">
        <f t="shared" si="25"/>
        <v>0</v>
      </c>
      <c r="F86" s="608">
        <f t="shared" si="21"/>
        <v>0</v>
      </c>
      <c r="G86" s="582"/>
      <c r="H86" s="607">
        <f>'12. RTSR - Historical Wholesale'!H85</f>
        <v>0</v>
      </c>
      <c r="I86" s="601">
        <f t="shared" si="26"/>
        <v>0</v>
      </c>
      <c r="J86" s="608">
        <f t="shared" si="22"/>
        <v>0</v>
      </c>
      <c r="K86" s="582"/>
      <c r="L86" s="607">
        <f>'12. RTSR - Historical Wholesale'!L85</f>
        <v>0</v>
      </c>
      <c r="M86" s="601">
        <f t="shared" si="27"/>
        <v>0</v>
      </c>
      <c r="N86" s="608">
        <f t="shared" si="23"/>
        <v>0</v>
      </c>
      <c r="O86" s="582"/>
      <c r="P86" s="588">
        <f t="shared" si="24"/>
        <v>0</v>
      </c>
      <c r="Q86" s="528"/>
    </row>
    <row r="87" spans="2:17" x14ac:dyDescent="0.25">
      <c r="B87" s="583" t="s">
        <v>737</v>
      </c>
      <c r="C87" s="582"/>
      <c r="D87" s="607">
        <f>'12. RTSR - Historical Wholesale'!D86</f>
        <v>0</v>
      </c>
      <c r="E87" s="601">
        <f t="shared" si="25"/>
        <v>0</v>
      </c>
      <c r="F87" s="608">
        <f t="shared" si="21"/>
        <v>0</v>
      </c>
      <c r="G87" s="582"/>
      <c r="H87" s="607">
        <f>'12. RTSR - Historical Wholesale'!H86</f>
        <v>0</v>
      </c>
      <c r="I87" s="601">
        <f t="shared" si="26"/>
        <v>0</v>
      </c>
      <c r="J87" s="608">
        <f t="shared" si="22"/>
        <v>0</v>
      </c>
      <c r="K87" s="582"/>
      <c r="L87" s="607">
        <f>'12. RTSR - Historical Wholesale'!L86</f>
        <v>0</v>
      </c>
      <c r="M87" s="601">
        <f t="shared" si="27"/>
        <v>0</v>
      </c>
      <c r="N87" s="608">
        <f t="shared" si="23"/>
        <v>0</v>
      </c>
      <c r="O87" s="582"/>
      <c r="P87" s="588">
        <f t="shared" si="24"/>
        <v>0</v>
      </c>
      <c r="Q87" s="528"/>
    </row>
    <row r="88" spans="2:17" x14ac:dyDescent="0.25">
      <c r="B88" s="583" t="s">
        <v>738</v>
      </c>
      <c r="C88" s="582"/>
      <c r="D88" s="607">
        <f>'12. RTSR - Historical Wholesale'!D87</f>
        <v>0</v>
      </c>
      <c r="E88" s="601">
        <f t="shared" si="25"/>
        <v>0</v>
      </c>
      <c r="F88" s="608">
        <f t="shared" si="21"/>
        <v>0</v>
      </c>
      <c r="G88" s="582"/>
      <c r="H88" s="607">
        <f>'12. RTSR - Historical Wholesale'!H87</f>
        <v>0</v>
      </c>
      <c r="I88" s="601">
        <f t="shared" si="26"/>
        <v>0</v>
      </c>
      <c r="J88" s="608">
        <f t="shared" si="22"/>
        <v>0</v>
      </c>
      <c r="K88" s="582"/>
      <c r="L88" s="607">
        <f>'12. RTSR - Historical Wholesale'!L87</f>
        <v>0</v>
      </c>
      <c r="M88" s="601">
        <f t="shared" si="27"/>
        <v>0</v>
      </c>
      <c r="N88" s="608">
        <f t="shared" si="23"/>
        <v>0</v>
      </c>
      <c r="O88" s="582"/>
      <c r="P88" s="588">
        <f t="shared" si="24"/>
        <v>0</v>
      </c>
      <c r="Q88" s="528"/>
    </row>
    <row r="89" spans="2:17" x14ac:dyDescent="0.25">
      <c r="B89" s="582"/>
      <c r="C89" s="582"/>
      <c r="D89" s="582"/>
      <c r="E89" s="582"/>
      <c r="F89" s="582"/>
      <c r="G89" s="582"/>
      <c r="H89" s="582"/>
      <c r="I89" s="582"/>
      <c r="J89" s="582"/>
      <c r="K89" s="582"/>
      <c r="L89" s="582"/>
      <c r="M89" s="582"/>
      <c r="N89" s="582"/>
      <c r="O89" s="582"/>
      <c r="P89" s="582"/>
      <c r="Q89" s="528"/>
    </row>
    <row r="90" spans="2:17" ht="13.5" thickBot="1" x14ac:dyDescent="0.35">
      <c r="B90" s="579" t="s">
        <v>245</v>
      </c>
      <c r="C90" s="582"/>
      <c r="D90" s="589">
        <f>SUM(D77:D88)</f>
        <v>0</v>
      </c>
      <c r="E90" s="590">
        <f>IF(D90&lt;&gt;0,F90/D90,0)</f>
        <v>0</v>
      </c>
      <c r="F90" s="591">
        <f>SUM(F77:F88)</f>
        <v>0</v>
      </c>
      <c r="G90" s="582"/>
      <c r="H90" s="589">
        <f>SUM(H77:H88)</f>
        <v>0</v>
      </c>
      <c r="I90" s="590">
        <f>IF(H90&lt;&gt;0,J90/H90,0)</f>
        <v>0</v>
      </c>
      <c r="J90" s="591">
        <f>SUM(J77:J88)</f>
        <v>0</v>
      </c>
      <c r="K90" s="582"/>
      <c r="L90" s="589">
        <f>SUM(L77:L88)</f>
        <v>0</v>
      </c>
      <c r="M90" s="590">
        <f>IF(L90&lt;&gt;0,N90/L90,0)</f>
        <v>0</v>
      </c>
      <c r="N90" s="591">
        <f>SUM(N77:N88)</f>
        <v>0</v>
      </c>
      <c r="O90" s="582"/>
      <c r="P90" s="591">
        <f>SUM(P77:P88)</f>
        <v>0</v>
      </c>
      <c r="Q90" s="528"/>
    </row>
    <row r="91" spans="2:17" x14ac:dyDescent="0.25">
      <c r="B91" s="582"/>
      <c r="C91" s="582"/>
      <c r="D91" s="582"/>
      <c r="E91" s="582"/>
      <c r="F91" s="582"/>
      <c r="G91" s="582"/>
      <c r="H91" s="582"/>
      <c r="I91" s="582"/>
      <c r="J91" s="582"/>
      <c r="K91" s="582"/>
      <c r="L91" s="582"/>
      <c r="M91" s="582"/>
      <c r="N91" s="582"/>
      <c r="O91" s="582"/>
      <c r="P91" s="582"/>
      <c r="Q91" s="528"/>
    </row>
    <row r="92" spans="2:17" ht="13" x14ac:dyDescent="0.25">
      <c r="B92" s="576" t="s">
        <v>245</v>
      </c>
      <c r="C92" s="582"/>
      <c r="D92" s="941" t="s">
        <v>720</v>
      </c>
      <c r="E92" s="941"/>
      <c r="F92" s="941"/>
      <c r="G92" s="577"/>
      <c r="H92" s="941" t="s">
        <v>721</v>
      </c>
      <c r="I92" s="941"/>
      <c r="J92" s="941"/>
      <c r="K92" s="577"/>
      <c r="L92" s="941" t="s">
        <v>722</v>
      </c>
      <c r="M92" s="941"/>
      <c r="N92" s="941"/>
      <c r="O92" s="577"/>
      <c r="P92" s="576" t="s">
        <v>723</v>
      </c>
      <c r="Q92" s="528"/>
    </row>
    <row r="93" spans="2:17" ht="13" x14ac:dyDescent="0.3">
      <c r="B93" s="582"/>
      <c r="C93" s="582"/>
      <c r="D93" s="942"/>
      <c r="E93" s="942"/>
      <c r="F93" s="942"/>
      <c r="G93" s="598"/>
      <c r="H93" s="942"/>
      <c r="I93" s="942"/>
      <c r="J93" s="942"/>
      <c r="K93" s="598"/>
      <c r="L93" s="942"/>
      <c r="M93" s="942"/>
      <c r="N93" s="942"/>
      <c r="O93" s="598"/>
      <c r="P93" s="599"/>
      <c r="Q93" s="528"/>
    </row>
    <row r="94" spans="2:17" ht="13" x14ac:dyDescent="0.3">
      <c r="B94" s="579" t="s">
        <v>724</v>
      </c>
      <c r="C94" s="582"/>
      <c r="D94" s="606" t="s">
        <v>725</v>
      </c>
      <c r="E94" s="606" t="s">
        <v>689</v>
      </c>
      <c r="F94" s="606" t="s">
        <v>726</v>
      </c>
      <c r="G94" s="582"/>
      <c r="H94" s="606" t="s">
        <v>725</v>
      </c>
      <c r="I94" s="606" t="s">
        <v>689</v>
      </c>
      <c r="J94" s="606" t="s">
        <v>726</v>
      </c>
      <c r="K94" s="582"/>
      <c r="L94" s="606" t="s">
        <v>725</v>
      </c>
      <c r="M94" s="606" t="s">
        <v>689</v>
      </c>
      <c r="N94" s="606" t="s">
        <v>726</v>
      </c>
      <c r="O94" s="582"/>
      <c r="P94" s="606" t="s">
        <v>726</v>
      </c>
      <c r="Q94" s="528"/>
    </row>
    <row r="95" spans="2:17" x14ac:dyDescent="0.25">
      <c r="B95" s="582"/>
      <c r="C95" s="582"/>
      <c r="D95" s="582"/>
      <c r="E95" s="582"/>
      <c r="F95" s="582"/>
      <c r="G95" s="582"/>
      <c r="H95" s="582"/>
      <c r="I95" s="582"/>
      <c r="J95" s="582"/>
      <c r="K95" s="582"/>
      <c r="L95" s="582"/>
      <c r="M95" s="582"/>
      <c r="N95" s="582"/>
      <c r="O95" s="582"/>
      <c r="P95" s="582"/>
      <c r="Q95" s="528"/>
    </row>
    <row r="96" spans="2:17" x14ac:dyDescent="0.25">
      <c r="B96" s="583" t="s">
        <v>727</v>
      </c>
      <c r="C96" s="582"/>
      <c r="D96" s="600">
        <f>D20+D39+D58+D77</f>
        <v>3468250.0000000009</v>
      </c>
      <c r="E96" s="609">
        <f t="shared" ref="E96:E107" si="28">IF(D96&lt;&gt;0,F96/D96,0)</f>
        <v>5.46</v>
      </c>
      <c r="F96" s="588">
        <f>F20+F39+F58+F77</f>
        <v>18936645.000000004</v>
      </c>
      <c r="G96" s="582"/>
      <c r="H96" s="600">
        <f>H20+H39+H58+H77</f>
        <v>3379789.9999999991</v>
      </c>
      <c r="I96" s="609">
        <f t="shared" ref="I96:I107" si="29">IF(H96&lt;&gt;0,J96/H96,0)</f>
        <v>0.88</v>
      </c>
      <c r="J96" s="588">
        <f>J20+J39+J58+J77</f>
        <v>2974215.1999999993</v>
      </c>
      <c r="K96" s="582"/>
      <c r="L96" s="600">
        <f>L20+L39+L58+L77</f>
        <v>3407037</v>
      </c>
      <c r="M96" s="609">
        <f t="shared" ref="M96:M107" si="30">IF(L96&lt;&gt;0,N96/L96,0)</f>
        <v>2.81</v>
      </c>
      <c r="N96" s="588">
        <f>N20+N39+N58+N77</f>
        <v>9573773.9700000007</v>
      </c>
      <c r="O96" s="582"/>
      <c r="P96" s="588">
        <f t="shared" ref="P96:P107" si="31">J96+N96</f>
        <v>12547989.17</v>
      </c>
      <c r="Q96" s="528"/>
    </row>
    <row r="97" spans="2:17" x14ac:dyDescent="0.25">
      <c r="B97" s="583" t="s">
        <v>728</v>
      </c>
      <c r="C97" s="582"/>
      <c r="D97" s="600">
        <f t="shared" ref="D97:D107" si="32">D21+D40+D59+D78</f>
        <v>3473220</v>
      </c>
      <c r="E97" s="609">
        <f t="shared" si="28"/>
        <v>5.46</v>
      </c>
      <c r="F97" s="588">
        <f t="shared" ref="F97:F107" si="33">F21+F40+F59+F78</f>
        <v>18963781.199999999</v>
      </c>
      <c r="G97" s="582"/>
      <c r="H97" s="600">
        <f t="shared" ref="H97:H107" si="34">H21+H40+H59+H78</f>
        <v>3475954</v>
      </c>
      <c r="I97" s="609">
        <f t="shared" si="29"/>
        <v>0.88</v>
      </c>
      <c r="J97" s="588">
        <f t="shared" ref="J97:J107" si="35">J21+J40+J59+J78</f>
        <v>3058839.52</v>
      </c>
      <c r="K97" s="582"/>
      <c r="L97" s="600">
        <f t="shared" ref="L97:L107" si="36">L21+L40+L59+L78</f>
        <v>3482537</v>
      </c>
      <c r="M97" s="609">
        <f t="shared" si="30"/>
        <v>2.81</v>
      </c>
      <c r="N97" s="588">
        <f t="shared" ref="N97:N107" si="37">N21+N40+N59+N78</f>
        <v>9785928.9700000007</v>
      </c>
      <c r="O97" s="582"/>
      <c r="P97" s="588">
        <f t="shared" si="31"/>
        <v>12844768.49</v>
      </c>
      <c r="Q97" s="528"/>
    </row>
    <row r="98" spans="2:17" x14ac:dyDescent="0.25">
      <c r="B98" s="583" t="s">
        <v>729</v>
      </c>
      <c r="C98" s="582"/>
      <c r="D98" s="600">
        <f t="shared" si="32"/>
        <v>3380397</v>
      </c>
      <c r="E98" s="609">
        <f t="shared" si="28"/>
        <v>5.46</v>
      </c>
      <c r="F98" s="588">
        <f t="shared" si="33"/>
        <v>18456967.620000001</v>
      </c>
      <c r="G98" s="582"/>
      <c r="H98" s="600">
        <f t="shared" si="34"/>
        <v>3309232.0000000005</v>
      </c>
      <c r="I98" s="609">
        <f t="shared" si="29"/>
        <v>0.88000000000000012</v>
      </c>
      <c r="J98" s="588">
        <f t="shared" si="35"/>
        <v>2912124.1600000006</v>
      </c>
      <c r="K98" s="582"/>
      <c r="L98" s="600">
        <f t="shared" si="36"/>
        <v>3341338.0000000005</v>
      </c>
      <c r="M98" s="609">
        <f t="shared" si="30"/>
        <v>2.81</v>
      </c>
      <c r="N98" s="588">
        <f t="shared" si="37"/>
        <v>9389159.7800000012</v>
      </c>
      <c r="O98" s="582"/>
      <c r="P98" s="588">
        <f t="shared" si="31"/>
        <v>12301283.940000001</v>
      </c>
      <c r="Q98" s="528"/>
    </row>
    <row r="99" spans="2:17" x14ac:dyDescent="0.25">
      <c r="B99" s="583" t="s">
        <v>730</v>
      </c>
      <c r="C99" s="582"/>
      <c r="D99" s="600">
        <f t="shared" si="32"/>
        <v>2879480.0000000005</v>
      </c>
      <c r="E99" s="609">
        <f t="shared" si="28"/>
        <v>5.46</v>
      </c>
      <c r="F99" s="588">
        <f t="shared" si="33"/>
        <v>15721960.800000003</v>
      </c>
      <c r="G99" s="582"/>
      <c r="H99" s="600">
        <f t="shared" si="34"/>
        <v>3303262.8181818188</v>
      </c>
      <c r="I99" s="609">
        <f t="shared" si="29"/>
        <v>0.88</v>
      </c>
      <c r="J99" s="588">
        <f t="shared" si="35"/>
        <v>2906871.2800000007</v>
      </c>
      <c r="K99" s="582"/>
      <c r="L99" s="600">
        <f t="shared" si="36"/>
        <v>3231743.9367588935</v>
      </c>
      <c r="M99" s="609">
        <f t="shared" si="30"/>
        <v>2.81</v>
      </c>
      <c r="N99" s="588">
        <f t="shared" si="37"/>
        <v>9081200.4622924905</v>
      </c>
      <c r="O99" s="582"/>
      <c r="P99" s="588">
        <f t="shared" si="31"/>
        <v>11988071.742292492</v>
      </c>
      <c r="Q99" s="528"/>
    </row>
    <row r="100" spans="2:17" x14ac:dyDescent="0.25">
      <c r="B100" s="583" t="s">
        <v>731</v>
      </c>
      <c r="C100" s="582"/>
      <c r="D100" s="600">
        <f t="shared" si="32"/>
        <v>3463227.9999999986</v>
      </c>
      <c r="E100" s="609">
        <f t="shared" si="28"/>
        <v>5.46</v>
      </c>
      <c r="F100" s="588">
        <f t="shared" si="33"/>
        <v>18909224.879999992</v>
      </c>
      <c r="G100" s="582"/>
      <c r="H100" s="600">
        <f t="shared" si="34"/>
        <v>3388138.0000000009</v>
      </c>
      <c r="I100" s="609">
        <f t="shared" si="29"/>
        <v>0.88</v>
      </c>
      <c r="J100" s="588">
        <f t="shared" si="35"/>
        <v>2981561.4400000009</v>
      </c>
      <c r="K100" s="582"/>
      <c r="L100" s="600">
        <f t="shared" si="36"/>
        <v>3417436.0000000005</v>
      </c>
      <c r="M100" s="609">
        <f t="shared" si="30"/>
        <v>2.81</v>
      </c>
      <c r="N100" s="588">
        <f t="shared" si="37"/>
        <v>9602995.160000002</v>
      </c>
      <c r="O100" s="582"/>
      <c r="P100" s="588">
        <f t="shared" si="31"/>
        <v>12584556.600000003</v>
      </c>
      <c r="Q100" s="528"/>
    </row>
    <row r="101" spans="2:17" x14ac:dyDescent="0.25">
      <c r="B101" s="583" t="s">
        <v>732</v>
      </c>
      <c r="C101" s="582"/>
      <c r="D101" s="600">
        <f t="shared" si="32"/>
        <v>4156286.0000000019</v>
      </c>
      <c r="E101" s="609">
        <f t="shared" si="28"/>
        <v>5.46</v>
      </c>
      <c r="F101" s="588">
        <f t="shared" si="33"/>
        <v>22693321.56000001</v>
      </c>
      <c r="G101" s="582"/>
      <c r="H101" s="600">
        <f t="shared" si="34"/>
        <v>4193324</v>
      </c>
      <c r="I101" s="609">
        <f t="shared" si="29"/>
        <v>0.88</v>
      </c>
      <c r="J101" s="588">
        <f t="shared" si="35"/>
        <v>3690125.12</v>
      </c>
      <c r="K101" s="582"/>
      <c r="L101" s="600">
        <f t="shared" si="36"/>
        <v>4225527.0000000009</v>
      </c>
      <c r="M101" s="609">
        <f t="shared" si="30"/>
        <v>2.81</v>
      </c>
      <c r="N101" s="588">
        <f t="shared" si="37"/>
        <v>11873730.870000003</v>
      </c>
      <c r="O101" s="582"/>
      <c r="P101" s="588">
        <f t="shared" si="31"/>
        <v>15563855.990000002</v>
      </c>
      <c r="Q101" s="528"/>
    </row>
    <row r="102" spans="2:17" x14ac:dyDescent="0.25">
      <c r="B102" s="583" t="s">
        <v>733</v>
      </c>
      <c r="C102" s="582"/>
      <c r="D102" s="600">
        <f t="shared" si="32"/>
        <v>4091752.0000000005</v>
      </c>
      <c r="E102" s="609">
        <f t="shared" si="28"/>
        <v>5.46</v>
      </c>
      <c r="F102" s="588">
        <f t="shared" si="33"/>
        <v>22340965.920000002</v>
      </c>
      <c r="G102" s="582"/>
      <c r="H102" s="600">
        <f t="shared" si="34"/>
        <v>3988776.9999999995</v>
      </c>
      <c r="I102" s="609">
        <f t="shared" si="29"/>
        <v>0.88</v>
      </c>
      <c r="J102" s="588">
        <f t="shared" si="35"/>
        <v>3510123.76</v>
      </c>
      <c r="K102" s="582"/>
      <c r="L102" s="600">
        <f t="shared" si="36"/>
        <v>4037807.9999999991</v>
      </c>
      <c r="M102" s="609">
        <f t="shared" si="30"/>
        <v>2.81</v>
      </c>
      <c r="N102" s="588">
        <f t="shared" si="37"/>
        <v>11346240.479999997</v>
      </c>
      <c r="O102" s="582"/>
      <c r="P102" s="588">
        <f t="shared" si="31"/>
        <v>14856364.239999996</v>
      </c>
      <c r="Q102" s="528"/>
    </row>
    <row r="103" spans="2:17" x14ac:dyDescent="0.25">
      <c r="B103" s="583" t="s">
        <v>734</v>
      </c>
      <c r="C103" s="582"/>
      <c r="D103" s="600">
        <f t="shared" si="32"/>
        <v>4399730.9999999981</v>
      </c>
      <c r="E103" s="609">
        <f t="shared" si="28"/>
        <v>5.46</v>
      </c>
      <c r="F103" s="588">
        <f t="shared" si="33"/>
        <v>24022531.25999999</v>
      </c>
      <c r="G103" s="582"/>
      <c r="H103" s="600">
        <f t="shared" si="34"/>
        <v>4242549</v>
      </c>
      <c r="I103" s="609">
        <f t="shared" si="29"/>
        <v>0.88</v>
      </c>
      <c r="J103" s="588">
        <f t="shared" si="35"/>
        <v>3733443.12</v>
      </c>
      <c r="K103" s="582"/>
      <c r="L103" s="600">
        <f t="shared" si="36"/>
        <v>4278177.9999999991</v>
      </c>
      <c r="M103" s="609">
        <f t="shared" si="30"/>
        <v>2.81</v>
      </c>
      <c r="N103" s="588">
        <f t="shared" si="37"/>
        <v>12021680.179999998</v>
      </c>
      <c r="O103" s="582"/>
      <c r="P103" s="588">
        <f t="shared" si="31"/>
        <v>15755123.299999997</v>
      </c>
      <c r="Q103" s="528"/>
    </row>
    <row r="104" spans="2:17" x14ac:dyDescent="0.25">
      <c r="B104" s="583" t="s">
        <v>735</v>
      </c>
      <c r="C104" s="582"/>
      <c r="D104" s="600">
        <f t="shared" si="32"/>
        <v>3350649.9999999995</v>
      </c>
      <c r="E104" s="609">
        <f t="shared" si="28"/>
        <v>5.46</v>
      </c>
      <c r="F104" s="588">
        <f t="shared" si="33"/>
        <v>18294548.999999996</v>
      </c>
      <c r="G104" s="582"/>
      <c r="H104" s="600">
        <f t="shared" si="34"/>
        <v>3356043</v>
      </c>
      <c r="I104" s="609">
        <f t="shared" si="29"/>
        <v>0.88</v>
      </c>
      <c r="J104" s="588">
        <f t="shared" si="35"/>
        <v>2953317.84</v>
      </c>
      <c r="K104" s="582"/>
      <c r="L104" s="600">
        <f t="shared" si="36"/>
        <v>3380862</v>
      </c>
      <c r="M104" s="609">
        <f t="shared" si="30"/>
        <v>2.81</v>
      </c>
      <c r="N104" s="588">
        <f t="shared" si="37"/>
        <v>9500222.2200000007</v>
      </c>
      <c r="O104" s="582"/>
      <c r="P104" s="588">
        <f t="shared" si="31"/>
        <v>12453540.060000001</v>
      </c>
      <c r="Q104" s="528"/>
    </row>
    <row r="105" spans="2:17" x14ac:dyDescent="0.25">
      <c r="B105" s="583" t="s">
        <v>736</v>
      </c>
      <c r="C105" s="582"/>
      <c r="D105" s="600">
        <f t="shared" si="32"/>
        <v>3036901.0000000005</v>
      </c>
      <c r="E105" s="609">
        <f t="shared" si="28"/>
        <v>5.46</v>
      </c>
      <c r="F105" s="588">
        <f t="shared" si="33"/>
        <v>16581479.460000003</v>
      </c>
      <c r="G105" s="582"/>
      <c r="H105" s="600">
        <f t="shared" si="34"/>
        <v>3086546.9999999995</v>
      </c>
      <c r="I105" s="609">
        <f t="shared" si="29"/>
        <v>0.87999999999999989</v>
      </c>
      <c r="J105" s="588">
        <f t="shared" si="35"/>
        <v>2716161.3599999994</v>
      </c>
      <c r="K105" s="582"/>
      <c r="L105" s="600">
        <f t="shared" si="36"/>
        <v>3101608</v>
      </c>
      <c r="M105" s="609">
        <f t="shared" si="30"/>
        <v>2.81</v>
      </c>
      <c r="N105" s="588">
        <f t="shared" si="37"/>
        <v>8715518.4800000004</v>
      </c>
      <c r="O105" s="582"/>
      <c r="P105" s="588">
        <f t="shared" si="31"/>
        <v>11431679.84</v>
      </c>
      <c r="Q105" s="528"/>
    </row>
    <row r="106" spans="2:17" x14ac:dyDescent="0.25">
      <c r="B106" s="583" t="s">
        <v>737</v>
      </c>
      <c r="C106" s="582"/>
      <c r="D106" s="600">
        <f t="shared" si="32"/>
        <v>3338596</v>
      </c>
      <c r="E106" s="609">
        <f t="shared" si="28"/>
        <v>5.46</v>
      </c>
      <c r="F106" s="588">
        <f t="shared" si="33"/>
        <v>18228734.16</v>
      </c>
      <c r="G106" s="582"/>
      <c r="H106" s="600">
        <f t="shared" si="34"/>
        <v>3240514</v>
      </c>
      <c r="I106" s="609">
        <f t="shared" si="29"/>
        <v>0.87999999999999989</v>
      </c>
      <c r="J106" s="588">
        <f t="shared" si="35"/>
        <v>2851652.32</v>
      </c>
      <c r="K106" s="582"/>
      <c r="L106" s="600">
        <f t="shared" si="36"/>
        <v>3298380.0000000005</v>
      </c>
      <c r="M106" s="609">
        <f t="shared" si="30"/>
        <v>2.8099999999999996</v>
      </c>
      <c r="N106" s="588">
        <f t="shared" si="37"/>
        <v>9268447.8000000007</v>
      </c>
      <c r="O106" s="582"/>
      <c r="P106" s="588">
        <f t="shared" si="31"/>
        <v>12120100.120000001</v>
      </c>
      <c r="Q106" s="528"/>
    </row>
    <row r="107" spans="2:17" x14ac:dyDescent="0.25">
      <c r="B107" s="583" t="s">
        <v>738</v>
      </c>
      <c r="C107" s="582"/>
      <c r="D107" s="600">
        <f t="shared" si="32"/>
        <v>3403202.9999999991</v>
      </c>
      <c r="E107" s="609">
        <f t="shared" si="28"/>
        <v>5.46</v>
      </c>
      <c r="F107" s="588">
        <f t="shared" si="33"/>
        <v>18581488.379999995</v>
      </c>
      <c r="G107" s="582"/>
      <c r="H107" s="600">
        <f t="shared" si="34"/>
        <v>3350541.0000000005</v>
      </c>
      <c r="I107" s="609">
        <f t="shared" si="29"/>
        <v>0.88</v>
      </c>
      <c r="J107" s="588">
        <f t="shared" si="35"/>
        <v>2948476.0800000005</v>
      </c>
      <c r="K107" s="582"/>
      <c r="L107" s="600">
        <f t="shared" si="36"/>
        <v>3401758.0000000009</v>
      </c>
      <c r="M107" s="609">
        <f t="shared" si="30"/>
        <v>2.81</v>
      </c>
      <c r="N107" s="588">
        <f t="shared" si="37"/>
        <v>9558939.9800000023</v>
      </c>
      <c r="O107" s="582"/>
      <c r="P107" s="588">
        <f t="shared" si="31"/>
        <v>12507416.060000002</v>
      </c>
      <c r="Q107" s="528"/>
    </row>
    <row r="108" spans="2:17" x14ac:dyDescent="0.25">
      <c r="B108" s="582"/>
      <c r="C108" s="582"/>
      <c r="D108" s="582"/>
      <c r="E108" s="582"/>
      <c r="F108" s="582"/>
      <c r="G108" s="582"/>
      <c r="H108" s="582"/>
      <c r="I108" s="582"/>
      <c r="J108" s="582"/>
      <c r="K108" s="582"/>
      <c r="L108" s="582"/>
      <c r="M108" s="582"/>
      <c r="N108" s="582"/>
      <c r="O108" s="582"/>
      <c r="P108" s="588"/>
      <c r="Q108" s="528"/>
    </row>
    <row r="109" spans="2:17" ht="13.5" thickBot="1" x14ac:dyDescent="0.35">
      <c r="B109" s="579" t="s">
        <v>245</v>
      </c>
      <c r="C109" s="582"/>
      <c r="D109" s="589">
        <f>SUM(D96:D107)</f>
        <v>42441694</v>
      </c>
      <c r="E109" s="590">
        <f>IF(D109&lt;&gt;0,F109/D109,0)</f>
        <v>5.46</v>
      </c>
      <c r="F109" s="591">
        <f>SUM(F96:F107)</f>
        <v>231731649.24000001</v>
      </c>
      <c r="G109" s="582"/>
      <c r="H109" s="589">
        <f>SUM(H96:H107)</f>
        <v>42314671.81818182</v>
      </c>
      <c r="I109" s="590">
        <f>IF(H109&lt;&gt;0,J109/H109,0)</f>
        <v>0.88</v>
      </c>
      <c r="J109" s="591">
        <f>SUM(J96:J107)</f>
        <v>37236911.200000003</v>
      </c>
      <c r="K109" s="582"/>
      <c r="L109" s="589">
        <f>SUM(L96:L107)</f>
        <v>42604212.936758891</v>
      </c>
      <c r="M109" s="590">
        <f>IF(L109&lt;&gt;0,N109/L109,0)</f>
        <v>2.81</v>
      </c>
      <c r="N109" s="591">
        <f>SUM(N96:N107)</f>
        <v>119717838.35229249</v>
      </c>
      <c r="O109" s="582"/>
      <c r="P109" s="591">
        <f>SUM(P96:P107)</f>
        <v>156954749.5522925</v>
      </c>
      <c r="Q109" s="528"/>
    </row>
    <row r="110" spans="2:17" x14ac:dyDescent="0.25">
      <c r="B110" s="35"/>
      <c r="C110" s="35"/>
      <c r="D110" s="35"/>
      <c r="E110" s="35"/>
      <c r="F110" s="35"/>
      <c r="G110" s="35"/>
      <c r="H110" s="35"/>
      <c r="I110" s="35"/>
      <c r="J110" s="35"/>
      <c r="K110" s="35"/>
      <c r="L110" s="35"/>
      <c r="M110" s="35"/>
      <c r="N110" s="35"/>
      <c r="O110" s="35"/>
      <c r="P110" s="35"/>
    </row>
    <row r="111" spans="2:17" ht="13" x14ac:dyDescent="0.25">
      <c r="B111" s="35"/>
      <c r="C111" s="35"/>
      <c r="D111" s="35"/>
      <c r="E111" s="35"/>
      <c r="F111" s="35"/>
      <c r="G111" s="35"/>
      <c r="H111" s="35"/>
      <c r="I111" s="35"/>
      <c r="J111" s="35"/>
      <c r="K111" s="35"/>
      <c r="L111" s="35"/>
      <c r="M111" s="35"/>
      <c r="N111" s="603" t="s">
        <v>743</v>
      </c>
      <c r="O111" s="35"/>
      <c r="P111" s="604">
        <f>'11. RTSR - UTRs &amp; Sub-Tx'!L74</f>
        <v>-12165159.540000001</v>
      </c>
    </row>
    <row r="112" spans="2:17" x14ac:dyDescent="0.25">
      <c r="B112" s="35"/>
      <c r="C112" s="35"/>
      <c r="D112" s="35"/>
      <c r="E112" s="35"/>
      <c r="F112" s="35"/>
      <c r="G112" s="35"/>
      <c r="H112" s="35"/>
      <c r="I112" s="35"/>
      <c r="J112" s="35"/>
      <c r="K112" s="35"/>
      <c r="L112" s="35"/>
      <c r="M112" s="35"/>
      <c r="N112" s="35"/>
      <c r="O112" s="35"/>
      <c r="P112" s="35"/>
    </row>
    <row r="113" spans="2:16" ht="13.5" thickBot="1" x14ac:dyDescent="0.35">
      <c r="B113" s="35"/>
      <c r="C113" s="35"/>
      <c r="D113" s="35"/>
      <c r="E113" s="35"/>
      <c r="F113" s="35"/>
      <c r="G113" s="35"/>
      <c r="H113" s="35"/>
      <c r="I113" s="35"/>
      <c r="J113" s="35"/>
      <c r="K113" s="35"/>
      <c r="L113" s="35"/>
      <c r="M113" s="35"/>
      <c r="N113" s="605" t="s">
        <v>744</v>
      </c>
      <c r="O113" s="35"/>
      <c r="P113" s="591">
        <f>P109+P111</f>
        <v>144789590.0122925</v>
      </c>
    </row>
    <row r="115" spans="2:16" x14ac:dyDescent="0.25">
      <c r="P115" s="713"/>
    </row>
    <row r="116" spans="2:16" x14ac:dyDescent="0.25">
      <c r="P116" s="713"/>
    </row>
    <row r="117" spans="2:16" x14ac:dyDescent="0.25">
      <c r="P117" s="721"/>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1.3385826771653544" bottom="0.47244094488188981" header="0.31496062992125984" footer="0.31496062992125984"/>
  <pageSetup scale="45" orientation="portrait" r:id="rId1"/>
  <headerFooter scaleWithDoc="0">
    <oddHeader>&amp;R&amp;7Toronto Hydro-Electric System Limited 
EB-2022-0065
Tab 3
Schedule 1
ORIGINAL
Page &amp;P of &amp;N</oddHead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7844A-6C1B-48D4-ABF6-0B94DBCDC6DE}">
  <sheetPr>
    <pageSetUpPr fitToPage="1"/>
  </sheetPr>
  <dimension ref="A3:S64"/>
  <sheetViews>
    <sheetView showGridLines="0" topLeftCell="B1" zoomScale="80" zoomScaleNormal="80" workbookViewId="0">
      <selection activeCell="J3" sqref="J3"/>
    </sheetView>
  </sheetViews>
  <sheetFormatPr defaultColWidth="9.26953125" defaultRowHeight="12.5" x14ac:dyDescent="0.25"/>
  <cols>
    <col min="1" max="1" width="56.7265625" style="511" customWidth="1"/>
    <col min="2" max="2" width="79.7265625" style="511" customWidth="1"/>
    <col min="3" max="3" width="9.26953125" style="611"/>
    <col min="4" max="4" width="16.26953125" style="611" customWidth="1"/>
    <col min="5" max="5" width="17.453125" style="611" customWidth="1"/>
    <col min="6" max="6" width="16.26953125" style="611" customWidth="1"/>
    <col min="7" max="7" width="14.54296875" style="611" customWidth="1"/>
    <col min="8" max="8" width="11.54296875" style="611" customWidth="1"/>
    <col min="9" max="9" width="14.26953125" style="611" customWidth="1"/>
    <col min="10" max="10" width="14.453125" style="611" customWidth="1"/>
    <col min="11" max="14" width="13.453125" style="511" customWidth="1"/>
    <col min="15" max="15" width="16.453125" style="511" bestFit="1" customWidth="1"/>
    <col min="16" max="16" width="12" style="511" bestFit="1" customWidth="1"/>
    <col min="17" max="16384" width="9.26953125" style="511"/>
  </cols>
  <sheetData>
    <row r="3" spans="1:10" x14ac:dyDescent="0.25">
      <c r="D3" s="612"/>
      <c r="E3" s="613"/>
      <c r="F3" s="613"/>
      <c r="G3" s="613"/>
      <c r="H3" s="614"/>
      <c r="I3" s="613"/>
      <c r="J3" s="612"/>
    </row>
    <row r="4" spans="1:10" x14ac:dyDescent="0.25">
      <c r="D4" s="612"/>
      <c r="E4" s="613"/>
      <c r="F4" s="613"/>
      <c r="G4" s="613"/>
      <c r="H4" s="614"/>
      <c r="I4" s="613"/>
      <c r="J4" s="612"/>
    </row>
    <row r="5" spans="1:10" x14ac:dyDescent="0.25">
      <c r="D5" s="612"/>
      <c r="E5" s="613"/>
      <c r="F5" s="613"/>
      <c r="G5" s="613"/>
      <c r="H5" s="614"/>
      <c r="I5" s="613"/>
      <c r="J5" s="612"/>
    </row>
    <row r="6" spans="1:10" x14ac:dyDescent="0.25">
      <c r="D6" s="612"/>
      <c r="E6" s="613"/>
      <c r="F6" s="613"/>
      <c r="G6" s="613"/>
      <c r="H6" s="614"/>
      <c r="I6" s="613"/>
      <c r="J6" s="612"/>
    </row>
    <row r="7" spans="1:10" x14ac:dyDescent="0.25">
      <c r="D7" s="612"/>
      <c r="E7" s="613"/>
      <c r="F7" s="613"/>
      <c r="G7" s="613"/>
      <c r="H7" s="614"/>
      <c r="I7" s="613"/>
      <c r="J7" s="612"/>
    </row>
    <row r="8" spans="1:10" x14ac:dyDescent="0.25">
      <c r="D8" s="612"/>
      <c r="E8" s="613"/>
      <c r="F8" s="613"/>
      <c r="G8" s="613"/>
      <c r="H8" s="614"/>
      <c r="I8" s="613"/>
      <c r="J8" s="612"/>
    </row>
    <row r="9" spans="1:10" x14ac:dyDescent="0.25">
      <c r="D9" s="612"/>
      <c r="E9" s="613"/>
      <c r="F9" s="613"/>
      <c r="G9" s="613"/>
      <c r="H9" s="614"/>
      <c r="I9" s="613"/>
      <c r="J9" s="612"/>
    </row>
    <row r="10" spans="1:10" x14ac:dyDescent="0.25">
      <c r="D10" s="612"/>
      <c r="E10" s="613"/>
      <c r="F10" s="613"/>
      <c r="G10" s="613"/>
      <c r="H10" s="614"/>
      <c r="I10" s="613"/>
      <c r="J10" s="612"/>
    </row>
    <row r="11" spans="1:10" x14ac:dyDescent="0.25">
      <c r="D11" s="612"/>
      <c r="E11" s="613"/>
      <c r="F11" s="613"/>
      <c r="G11" s="613"/>
      <c r="H11" s="614"/>
      <c r="I11" s="613"/>
      <c r="J11" s="612"/>
    </row>
    <row r="12" spans="1:10" x14ac:dyDescent="0.25">
      <c r="D12" s="612"/>
      <c r="E12" s="613"/>
      <c r="F12" s="613"/>
      <c r="G12" s="613"/>
      <c r="H12" s="614"/>
      <c r="I12" s="613"/>
      <c r="J12" s="612"/>
    </row>
    <row r="13" spans="1:10" ht="15.5" x14ac:dyDescent="0.35">
      <c r="A13" s="615" t="s">
        <v>747</v>
      </c>
      <c r="D13" s="612"/>
      <c r="E13" s="613"/>
      <c r="F13" s="613"/>
      <c r="G13" s="613"/>
      <c r="H13" s="614"/>
      <c r="I13" s="613"/>
      <c r="J13" s="612"/>
    </row>
    <row r="14" spans="1:10" x14ac:dyDescent="0.25">
      <c r="D14" s="612"/>
      <c r="E14" s="613"/>
      <c r="F14" s="613"/>
      <c r="G14" s="613"/>
      <c r="H14" s="614"/>
      <c r="I14" s="613"/>
      <c r="J14" s="612"/>
    </row>
    <row r="15" spans="1:10" ht="46.5" x14ac:dyDescent="0.25">
      <c r="A15" s="616" t="s">
        <v>241</v>
      </c>
      <c r="B15" s="616" t="s">
        <v>688</v>
      </c>
      <c r="C15" s="617" t="s">
        <v>242</v>
      </c>
      <c r="D15" s="618" t="s">
        <v>748</v>
      </c>
      <c r="E15" s="619" t="s">
        <v>693</v>
      </c>
      <c r="F15" s="620" t="s">
        <v>749</v>
      </c>
      <c r="G15" s="621" t="s">
        <v>750</v>
      </c>
      <c r="H15" s="622" t="s">
        <v>751</v>
      </c>
      <c r="I15" s="620" t="s">
        <v>752</v>
      </c>
      <c r="J15" s="623" t="s">
        <v>753</v>
      </c>
    </row>
    <row r="16" spans="1:10" x14ac:dyDescent="0.25">
      <c r="G16" s="624"/>
    </row>
    <row r="17" spans="1:15" x14ac:dyDescent="0.25">
      <c r="A17" s="511" t="s">
        <v>694</v>
      </c>
      <c r="B17" s="511" t="s">
        <v>204</v>
      </c>
      <c r="C17" s="611" t="s">
        <v>205</v>
      </c>
      <c r="D17" s="647">
        <f>'10. RTSR Current Rates'!D17</f>
        <v>1.042E-2</v>
      </c>
      <c r="E17" s="624">
        <f>'10. RTSR Current Rates'!$H$17</f>
        <v>5103126562.0355005</v>
      </c>
      <c r="F17" s="624">
        <v>0</v>
      </c>
      <c r="G17" s="624">
        <f>IF(ISERROR(D17*E17), 0, ROUND(D17*E17, 2))</f>
        <v>53174578.780000001</v>
      </c>
      <c r="H17" s="693">
        <f t="shared" ref="H17:H24" si="0">G17/SUM($G$17:$G$24)</f>
        <v>0.25503813791435509</v>
      </c>
      <c r="I17" s="624">
        <f t="shared" ref="I17:I24" si="1">H17*total_current_wholesale_network</f>
        <v>58231693.303963803</v>
      </c>
      <c r="J17" s="647">
        <f>IF(ISERROR(I17/E17), 0, I17/E17)</f>
        <v>1.1410983559995569E-2</v>
      </c>
      <c r="L17" s="714"/>
      <c r="M17" s="714"/>
    </row>
    <row r="18" spans="1:15" x14ac:dyDescent="0.25">
      <c r="A18" s="511" t="s">
        <v>695</v>
      </c>
      <c r="B18" s="511" t="s">
        <v>204</v>
      </c>
      <c r="C18" s="611" t="s">
        <v>205</v>
      </c>
      <c r="D18" s="647">
        <f>'10. RTSR Current Rates'!D19</f>
        <v>1.042E-2</v>
      </c>
      <c r="E18" s="624">
        <f>'10. RTSR Current Rates'!$H$19</f>
        <v>323962853.6931712</v>
      </c>
      <c r="F18" s="624">
        <v>0</v>
      </c>
      <c r="G18" s="624">
        <f>IF(ISERROR(D18*E18), 0, ROUND(D18*E18, 2))</f>
        <v>3375692.94</v>
      </c>
      <c r="H18" s="693">
        <f t="shared" si="0"/>
        <v>1.6190639612777669E-2</v>
      </c>
      <c r="I18" s="624">
        <f t="shared" si="1"/>
        <v>3696734.8022391964</v>
      </c>
      <c r="J18" s="647">
        <f>IF(ISERROR(I18/E18), 0, I18/E18)</f>
        <v>1.141098357449467E-2</v>
      </c>
      <c r="L18" s="714"/>
      <c r="M18" s="48"/>
    </row>
    <row r="19" spans="1:15" x14ac:dyDescent="0.25">
      <c r="A19" s="511" t="s">
        <v>696</v>
      </c>
      <c r="B19" s="511" t="s">
        <v>204</v>
      </c>
      <c r="C19" s="611" t="s">
        <v>205</v>
      </c>
      <c r="D19" s="647">
        <f>'10. RTSR Current Rates'!D21</f>
        <v>1.014E-2</v>
      </c>
      <c r="E19" s="624">
        <f>'10. RTSR Current Rates'!$H$21</f>
        <v>2334736112.9395003</v>
      </c>
      <c r="F19" s="624">
        <v>0</v>
      </c>
      <c r="G19" s="624">
        <f>IF(ISERROR(D19*E19), 0, ROUND(D19*E19, 2))</f>
        <v>23674224.190000001</v>
      </c>
      <c r="H19" s="693">
        <f t="shared" si="0"/>
        <v>0.11354730385293672</v>
      </c>
      <c r="I19" s="624">
        <f t="shared" si="1"/>
        <v>25925737.332965493</v>
      </c>
      <c r="J19" s="647">
        <f>IF(ISERROR(I19/E19), 0, I19/E19)</f>
        <v>1.1104354444718911E-2</v>
      </c>
      <c r="L19" s="714"/>
      <c r="M19" s="48"/>
    </row>
    <row r="20" spans="1:15" x14ac:dyDescent="0.25">
      <c r="A20" s="511" t="s">
        <v>697</v>
      </c>
      <c r="B20" s="511" t="s">
        <v>204</v>
      </c>
      <c r="C20" s="611" t="s">
        <v>211</v>
      </c>
      <c r="D20" s="612">
        <f>'10. RTSR Current Rates'!D23</f>
        <v>3.4291</v>
      </c>
      <c r="E20" s="624"/>
      <c r="F20" s="624">
        <f>'10. RTSR Current Rates'!$F$23</f>
        <v>23467044</v>
      </c>
      <c r="G20" s="694">
        <f>IF(ISERROR(D20*F20), 0, ROUND((D20/30*365/12)*F20, 2))</f>
        <v>81588491.140000001</v>
      </c>
      <c r="H20" s="693">
        <f t="shared" si="0"/>
        <v>0.39131813232931184</v>
      </c>
      <c r="I20" s="624">
        <f t="shared" si="1"/>
        <v>89347882.055712774</v>
      </c>
      <c r="J20" s="648">
        <f>((+(I20/F20)*12)/365)*30</f>
        <v>3.7552210864695397</v>
      </c>
      <c r="L20" s="714"/>
      <c r="M20" s="48"/>
    </row>
    <row r="21" spans="1:15" x14ac:dyDescent="0.25">
      <c r="A21" s="511" t="s">
        <v>698</v>
      </c>
      <c r="B21" s="511" t="s">
        <v>204</v>
      </c>
      <c r="C21" s="611" t="s">
        <v>211</v>
      </c>
      <c r="D21" s="612">
        <f>'10. RTSR Current Rates'!$D$25</f>
        <v>3.3132000000000001</v>
      </c>
      <c r="E21" s="624"/>
      <c r="F21" s="624">
        <f>'10. RTSR Current Rates'!$F$25</f>
        <v>8760590</v>
      </c>
      <c r="G21" s="694">
        <f t="shared" ref="G21:G24" si="2">IF(ISERROR(D21*F21), 0, ROUND((D21/30*365/12)*F21, 2))</f>
        <v>29428719.940000001</v>
      </c>
      <c r="H21" s="693">
        <f t="shared" si="0"/>
        <v>0.14114725695812369</v>
      </c>
      <c r="I21" s="624">
        <f t="shared" si="1"/>
        <v>32227508.580074996</v>
      </c>
      <c r="J21" s="648">
        <f>((+(I21/F21)*12)/365)*30</f>
        <v>3.6282985346649022</v>
      </c>
      <c r="L21" s="714"/>
      <c r="M21" s="719"/>
      <c r="N21" s="719"/>
      <c r="O21" s="719"/>
    </row>
    <row r="22" spans="1:15" x14ac:dyDescent="0.25">
      <c r="A22" s="511" t="s">
        <v>699</v>
      </c>
      <c r="B22" s="511" t="s">
        <v>204</v>
      </c>
      <c r="C22" s="611" t="s">
        <v>211</v>
      </c>
      <c r="D22" s="612">
        <f>'10. RTSR Current Rates'!$D$27</f>
        <v>3.7768000000000002</v>
      </c>
      <c r="E22" s="624"/>
      <c r="F22" s="624">
        <f>'10. RTSR Current Rates'!$F$27</f>
        <v>4169278</v>
      </c>
      <c r="G22" s="694">
        <f t="shared" si="2"/>
        <v>15965230.939999999</v>
      </c>
      <c r="H22" s="693">
        <f t="shared" si="0"/>
        <v>7.6573108122893321E-2</v>
      </c>
      <c r="I22" s="624">
        <f t="shared" si="1"/>
        <v>17483588.07826994</v>
      </c>
      <c r="J22" s="648">
        <f>((+(I22/F22)*12)/365)*30</f>
        <v>4.1359887423477861</v>
      </c>
      <c r="L22" s="714"/>
      <c r="M22" s="719"/>
      <c r="N22" s="719"/>
      <c r="O22" s="714"/>
    </row>
    <row r="23" spans="1:15" x14ac:dyDescent="0.25">
      <c r="A23" s="511" t="s">
        <v>700</v>
      </c>
      <c r="B23" s="511" t="s">
        <v>204</v>
      </c>
      <c r="C23" s="611" t="s">
        <v>205</v>
      </c>
      <c r="D23" s="647">
        <f>'10. RTSR Current Rates'!$D$29</f>
        <v>6.3099999999999996E-3</v>
      </c>
      <c r="E23" s="624">
        <f>'10. RTSR Current Rates'!H29</f>
        <v>42609628.558500007</v>
      </c>
      <c r="F23" s="624">
        <v>0</v>
      </c>
      <c r="G23" s="624">
        <f>IF(ISERROR(D23*E23), 0, ROUND(D23*E23, 2))</f>
        <v>268866.76</v>
      </c>
      <c r="H23" s="693">
        <f t="shared" si="0"/>
        <v>1.2895499953307916E-3</v>
      </c>
      <c r="I23" s="624">
        <f t="shared" si="1"/>
        <v>294437.06122669246</v>
      </c>
      <c r="J23" s="647">
        <f>IF(ISERROR(I23/E23), 0, I23/E23)</f>
        <v>6.9101062644198177E-3</v>
      </c>
      <c r="L23" s="714"/>
      <c r="M23" s="719"/>
      <c r="N23" s="719"/>
      <c r="O23" s="719"/>
    </row>
    <row r="24" spans="1:15" x14ac:dyDescent="0.25">
      <c r="A24" s="511" t="s">
        <v>701</v>
      </c>
      <c r="B24" s="511" t="s">
        <v>204</v>
      </c>
      <c r="C24" s="611" t="s">
        <v>211</v>
      </c>
      <c r="D24" s="612">
        <f>'10. RTSR Current Rates'!$D$31</f>
        <v>3.0501</v>
      </c>
      <c r="E24" s="624"/>
      <c r="F24" s="624">
        <f>'10. RTSR Current Rates'!F31</f>
        <v>330084</v>
      </c>
      <c r="G24" s="694">
        <f t="shared" si="2"/>
        <v>1020772.39</v>
      </c>
      <c r="H24" s="693">
        <f t="shared" si="0"/>
        <v>4.8958712142709677E-3</v>
      </c>
      <c r="I24" s="624">
        <f t="shared" si="1"/>
        <v>1117851.9155471178</v>
      </c>
      <c r="J24" s="648">
        <f>((+(I24/F24)*12)/365)*30</f>
        <v>3.3401766689936991</v>
      </c>
      <c r="L24" s="714"/>
      <c r="M24" s="48"/>
    </row>
    <row r="25" spans="1:15" x14ac:dyDescent="0.25">
      <c r="L25" s="48"/>
      <c r="M25" s="48"/>
    </row>
    <row r="26" spans="1:15" ht="15.5" x14ac:dyDescent="0.35">
      <c r="A26" s="615" t="s">
        <v>754</v>
      </c>
      <c r="L26" s="48"/>
      <c r="M26" s="48"/>
    </row>
    <row r="27" spans="1:15" ht="46.5" x14ac:dyDescent="0.25">
      <c r="A27" s="616" t="s">
        <v>241</v>
      </c>
      <c r="B27" s="616" t="s">
        <v>688</v>
      </c>
      <c r="C27" s="617" t="s">
        <v>242</v>
      </c>
      <c r="D27" s="618" t="s">
        <v>755</v>
      </c>
      <c r="E27" s="619" t="s">
        <v>693</v>
      </c>
      <c r="F27" s="620" t="s">
        <v>749</v>
      </c>
      <c r="G27" s="621" t="s">
        <v>750</v>
      </c>
      <c r="H27" s="622" t="s">
        <v>751</v>
      </c>
      <c r="I27" s="620" t="s">
        <v>752</v>
      </c>
      <c r="J27" s="623" t="s">
        <v>756</v>
      </c>
      <c r="L27" s="48"/>
      <c r="M27" s="48"/>
    </row>
    <row r="28" spans="1:15" x14ac:dyDescent="0.25">
      <c r="L28" s="48"/>
      <c r="M28" s="48"/>
    </row>
    <row r="29" spans="1:15" x14ac:dyDescent="0.25">
      <c r="A29" s="511" t="s">
        <v>694</v>
      </c>
      <c r="B29" s="511" t="s">
        <v>207</v>
      </c>
      <c r="C29" s="611" t="s">
        <v>205</v>
      </c>
      <c r="D29" s="647">
        <f>'10. RTSR Current Rates'!$D$18</f>
        <v>6.9300000000000004E-3</v>
      </c>
      <c r="E29" s="624">
        <f>'10. RTSR Current Rates'!$H$18</f>
        <v>5103126562.0355005</v>
      </c>
      <c r="F29" s="624">
        <v>0</v>
      </c>
      <c r="G29" s="624">
        <f>IF(ISERROR(D29*E29), 0, ROUND(D29*E29, 2))</f>
        <v>35364667.07</v>
      </c>
      <c r="H29" s="693">
        <f>G29/SUM($G$29:$G$36)</f>
        <v>0.25840401598089036</v>
      </c>
      <c r="I29" s="624">
        <f t="shared" ref="I29:I36" si="3">H29*Total_Current_Wholesale_Lineplus</f>
        <v>37414211.531402998</v>
      </c>
      <c r="J29" s="647">
        <f>IF(ISERROR(I29/E29), 0, I29/E29)</f>
        <v>7.3316252451476474E-3</v>
      </c>
      <c r="L29" s="714"/>
      <c r="M29" s="714"/>
    </row>
    <row r="30" spans="1:15" x14ac:dyDescent="0.25">
      <c r="A30" s="511" t="s">
        <v>695</v>
      </c>
      <c r="B30" s="511" t="s">
        <v>207</v>
      </c>
      <c r="C30" s="611" t="s">
        <v>205</v>
      </c>
      <c r="D30" s="647">
        <f>'10. RTSR Current Rates'!$D$20</f>
        <v>6.9300000000000004E-3</v>
      </c>
      <c r="E30" s="624">
        <f>'10. RTSR Current Rates'!$H$20</f>
        <v>323962853.6931712</v>
      </c>
      <c r="F30" s="624">
        <v>0</v>
      </c>
      <c r="G30" s="624">
        <f>IF(ISERROR(D30*E30), 0, ROUND(D30*E30, 2))</f>
        <v>2245062.58</v>
      </c>
      <c r="H30" s="693">
        <f t="shared" ref="H30:H36" si="4">G30/SUM($G$29:$G$36)</f>
        <v>1.6404316366166172E-2</v>
      </c>
      <c r="I30" s="624">
        <f t="shared" si="3"/>
        <v>2375174.2410891401</v>
      </c>
      <c r="J30" s="647">
        <f>IF(ISERROR(I30/E30), 0, I30/E30)</f>
        <v>7.3316252589214871E-3</v>
      </c>
      <c r="L30" s="714"/>
      <c r="M30" s="48"/>
    </row>
    <row r="31" spans="1:15" x14ac:dyDescent="0.25">
      <c r="A31" s="511" t="s">
        <v>696</v>
      </c>
      <c r="B31" s="511" t="s">
        <v>207</v>
      </c>
      <c r="C31" s="611" t="s">
        <v>205</v>
      </c>
      <c r="D31" s="647">
        <f>'10. RTSR Current Rates'!$D$22</f>
        <v>6.1999999999999998E-3</v>
      </c>
      <c r="E31" s="624">
        <f>'10. RTSR Current Rates'!$H$22</f>
        <v>2334736112.9395003</v>
      </c>
      <c r="F31" s="624">
        <v>0</v>
      </c>
      <c r="G31" s="624">
        <f>IF(ISERROR(D31*E31), 0, ROUND(D31*E31, 2))</f>
        <v>14475363.9</v>
      </c>
      <c r="H31" s="693">
        <f t="shared" si="4"/>
        <v>0.10576918926285832</v>
      </c>
      <c r="I31" s="624">
        <f t="shared" si="3"/>
        <v>15314277.549301825</v>
      </c>
      <c r="J31" s="647">
        <f>IF(ISERROR(I31/E31), 0, I31/E31)</f>
        <v>6.5593184019502341E-3</v>
      </c>
      <c r="L31" s="714"/>
    </row>
    <row r="32" spans="1:15" x14ac:dyDescent="0.25">
      <c r="A32" s="511" t="s">
        <v>697</v>
      </c>
      <c r="B32" s="511" t="s">
        <v>207</v>
      </c>
      <c r="C32" s="611" t="s">
        <v>211</v>
      </c>
      <c r="D32" s="612">
        <f>'10. RTSR Current Rates'!$D$24</f>
        <v>2.2403</v>
      </c>
      <c r="E32" s="624"/>
      <c r="F32" s="624">
        <f>'10. RTSR Current Rates'!$F$24</f>
        <v>23467044</v>
      </c>
      <c r="G32" s="694">
        <f>IF(ISERROR(D32*F32), 0, ROUND((D32/30*365/12)*F32, 2))</f>
        <v>53303402.270000003</v>
      </c>
      <c r="H32" s="693">
        <f t="shared" si="4"/>
        <v>0.38947951029057737</v>
      </c>
      <c r="I32" s="624">
        <f t="shared" si="3"/>
        <v>56392578.613161154</v>
      </c>
      <c r="J32" s="648">
        <f>((+(I32/F32)*12)/365)*30</f>
        <v>2.370135647943922</v>
      </c>
      <c r="L32" s="714"/>
    </row>
    <row r="33" spans="1:19" x14ac:dyDescent="0.25">
      <c r="A33" s="511" t="s">
        <v>698</v>
      </c>
      <c r="B33" s="511" t="s">
        <v>207</v>
      </c>
      <c r="C33" s="611" t="s">
        <v>211</v>
      </c>
      <c r="D33" s="612">
        <f>'10. RTSR Current Rates'!$D$26</f>
        <v>2.238</v>
      </c>
      <c r="E33" s="624"/>
      <c r="F33" s="624">
        <f>'10. RTSR Current Rates'!$F$26</f>
        <v>8760590</v>
      </c>
      <c r="G33" s="694">
        <f t="shared" ref="G33:G36" si="5">IF(ISERROR(D33*F33), 0, ROUND((D33/30*365/12)*F33, 2))</f>
        <v>19878508.760000002</v>
      </c>
      <c r="H33" s="693">
        <f t="shared" si="4"/>
        <v>0.14524911220365433</v>
      </c>
      <c r="I33" s="624">
        <f t="shared" si="3"/>
        <v>21030559.405616581</v>
      </c>
      <c r="J33" s="648">
        <f>((+(I33/F33)*12)/365)*30</f>
        <v>2.3677023523238869</v>
      </c>
      <c r="L33" s="714"/>
    </row>
    <row r="34" spans="1:19" x14ac:dyDescent="0.25">
      <c r="A34" s="511" t="s">
        <v>699</v>
      </c>
      <c r="B34" s="511" t="s">
        <v>207</v>
      </c>
      <c r="C34" s="611" t="s">
        <v>211</v>
      </c>
      <c r="D34" s="612">
        <f>'10. RTSR Current Rates'!$D$28</f>
        <v>2.4864000000000002</v>
      </c>
      <c r="E34" s="624"/>
      <c r="F34" s="624">
        <f>'10. RTSR Current Rates'!$F$28</f>
        <v>4169278</v>
      </c>
      <c r="G34" s="694">
        <f t="shared" si="5"/>
        <v>10510471.890000001</v>
      </c>
      <c r="H34" s="693">
        <f t="shared" si="4"/>
        <v>7.6798351893271721E-2</v>
      </c>
      <c r="I34" s="624">
        <f t="shared" si="3"/>
        <v>11119601.88424658</v>
      </c>
      <c r="J34" s="648">
        <f>((+(I34/F34)*12)/365)*30</f>
        <v>2.6304982711068319</v>
      </c>
      <c r="L34" s="714"/>
    </row>
    <row r="35" spans="1:19" x14ac:dyDescent="0.25">
      <c r="A35" s="511" t="s">
        <v>700</v>
      </c>
      <c r="B35" s="511" t="s">
        <v>207</v>
      </c>
      <c r="C35" s="611" t="s">
        <v>205</v>
      </c>
      <c r="D35" s="647">
        <f>'10. RTSR Current Rates'!$D$30</f>
        <v>4.3800000000000002E-3</v>
      </c>
      <c r="E35" s="624">
        <f>'10. RTSR Current Rates'!H30</f>
        <v>42609628.558500007</v>
      </c>
      <c r="F35" s="624">
        <v>0</v>
      </c>
      <c r="G35" s="624">
        <f>IF(ISERROR(D35*E35), 0, ROUND(D35*E35, 2))</f>
        <v>186630.17</v>
      </c>
      <c r="H35" s="693">
        <f t="shared" si="4"/>
        <v>1.3636770660314401E-3</v>
      </c>
      <c r="I35" s="624">
        <f t="shared" si="3"/>
        <v>197446.24329985815</v>
      </c>
      <c r="J35" s="647">
        <f>IF(ISERROR(I35/E35), 0, I35/E35)</f>
        <v>4.6338409880475355E-3</v>
      </c>
      <c r="L35" s="714"/>
    </row>
    <row r="36" spans="1:19" x14ac:dyDescent="0.25">
      <c r="A36" s="511" t="s">
        <v>701</v>
      </c>
      <c r="B36" s="511" t="s">
        <v>207</v>
      </c>
      <c r="C36" s="611" t="s">
        <v>211</v>
      </c>
      <c r="D36" s="612">
        <f>'10. RTSR Current Rates'!$D$32</f>
        <v>2.6711</v>
      </c>
      <c r="E36" s="624"/>
      <c r="F36" s="624">
        <f>'10. RTSR Current Rates'!F32</f>
        <v>330084</v>
      </c>
      <c r="G36" s="694">
        <f t="shared" si="5"/>
        <v>893933.03</v>
      </c>
      <c r="H36" s="693">
        <f t="shared" si="4"/>
        <v>6.5318269365504797E-3</v>
      </c>
      <c r="I36" s="624">
        <f t="shared" si="3"/>
        <v>945740.54417439247</v>
      </c>
      <c r="J36" s="648">
        <f>((+(I36/F36)*12)/365)*30</f>
        <v>2.8259024801389803</v>
      </c>
    </row>
    <row r="38" spans="1:19" ht="15.5" x14ac:dyDescent="0.35">
      <c r="A38" s="615" t="s">
        <v>757</v>
      </c>
    </row>
    <row r="39" spans="1:19" ht="46.5" x14ac:dyDescent="0.25">
      <c r="A39" s="616" t="s">
        <v>241</v>
      </c>
      <c r="B39" s="616" t="s">
        <v>688</v>
      </c>
      <c r="C39" s="617" t="s">
        <v>242</v>
      </c>
      <c r="D39" s="618" t="s">
        <v>758</v>
      </c>
      <c r="E39" s="619" t="s">
        <v>693</v>
      </c>
      <c r="F39" s="620" t="s">
        <v>749</v>
      </c>
      <c r="G39" s="621" t="s">
        <v>750</v>
      </c>
      <c r="H39" s="622" t="s">
        <v>751</v>
      </c>
      <c r="I39" s="620" t="s">
        <v>759</v>
      </c>
      <c r="J39" s="623" t="s">
        <v>760</v>
      </c>
      <c r="K39" s="723"/>
      <c r="L39" s="723"/>
      <c r="M39" s="723"/>
      <c r="N39" s="723"/>
    </row>
    <row r="41" spans="1:19" x14ac:dyDescent="0.25">
      <c r="A41" s="511" t="s">
        <v>694</v>
      </c>
      <c r="B41" s="511" t="s">
        <v>204</v>
      </c>
      <c r="C41" s="611" t="s">
        <v>205</v>
      </c>
      <c r="D41" s="647">
        <f>J17</f>
        <v>1.1410983559995569E-2</v>
      </c>
      <c r="E41" s="624">
        <f t="shared" ref="E41:E48" si="6">E17</f>
        <v>5103126562.0355005</v>
      </c>
      <c r="F41" s="624">
        <f t="shared" ref="F41:F48" si="7">F17</f>
        <v>0</v>
      </c>
      <c r="G41" s="624">
        <f>IF(ISERROR(D41*E41), 0, ROUND(D41*E41, 2))</f>
        <v>58231693.299999997</v>
      </c>
      <c r="H41" s="693">
        <f>G41/SUM($G$41:$G$48)</f>
        <v>0.25503813789699481</v>
      </c>
      <c r="I41" s="624">
        <f t="shared" ref="I41:I48" si="8">H41*forecast_wholesale_network</f>
        <v>59100408.313969158</v>
      </c>
      <c r="J41" s="647">
        <f>IF(ISERROR(I41/E41), 0, I41/E41)</f>
        <v>1.1581215475556536E-2</v>
      </c>
      <c r="K41" s="715"/>
      <c r="L41" s="714"/>
      <c r="M41" s="714"/>
      <c r="N41" s="714"/>
      <c r="O41" s="722"/>
      <c r="P41" s="722"/>
      <c r="R41" s="713"/>
      <c r="S41" s="721"/>
    </row>
    <row r="42" spans="1:19" x14ac:dyDescent="0.25">
      <c r="A42" s="511" t="s">
        <v>695</v>
      </c>
      <c r="B42" s="511" t="s">
        <v>204</v>
      </c>
      <c r="C42" s="611" t="s">
        <v>205</v>
      </c>
      <c r="D42" s="647">
        <f t="shared" ref="D42:D48" si="9">J18</f>
        <v>1.141098357449467E-2</v>
      </c>
      <c r="E42" s="624">
        <f t="shared" si="6"/>
        <v>323962853.6931712</v>
      </c>
      <c r="F42" s="624">
        <f t="shared" si="7"/>
        <v>0</v>
      </c>
      <c r="G42" s="624">
        <f>IF(ISERROR(D42*E42), 0, ROUND(D42*E42, 2))</f>
        <v>3696734.8</v>
      </c>
      <c r="H42" s="693">
        <f t="shared" ref="H42:H48" si="10">G42/SUM($G$41:$G$48)</f>
        <v>1.6190639602970631E-2</v>
      </c>
      <c r="I42" s="624">
        <f t="shared" si="8"/>
        <v>3751883.6174468435</v>
      </c>
      <c r="J42" s="647">
        <f>IF(ISERROR(I42/E42), 0, I42/E42)</f>
        <v>1.1581215484045259E-2</v>
      </c>
      <c r="K42" s="715"/>
      <c r="L42" s="714"/>
      <c r="M42" s="714"/>
      <c r="N42" s="714"/>
    </row>
    <row r="43" spans="1:19" x14ac:dyDescent="0.25">
      <c r="A43" s="511" t="s">
        <v>696</v>
      </c>
      <c r="B43" s="511" t="s">
        <v>204</v>
      </c>
      <c r="C43" s="611" t="s">
        <v>205</v>
      </c>
      <c r="D43" s="647">
        <f t="shared" si="9"/>
        <v>1.1104354444718911E-2</v>
      </c>
      <c r="E43" s="624">
        <f t="shared" si="6"/>
        <v>2334736112.9395003</v>
      </c>
      <c r="F43" s="624">
        <f t="shared" si="7"/>
        <v>0</v>
      </c>
      <c r="G43" s="624">
        <f>IF(ISERROR(D43*E43), 0, ROUND(D43*E43, 2))</f>
        <v>25925737.329999998</v>
      </c>
      <c r="H43" s="693">
        <f t="shared" si="10"/>
        <v>0.11354730383994871</v>
      </c>
      <c r="I43" s="624">
        <f t="shared" si="8"/>
        <v>26312503.985586699</v>
      </c>
      <c r="J43" s="647">
        <f>IF(ISERROR(I43/E43), 0, I43/E43)</f>
        <v>1.1270011989688418E-2</v>
      </c>
      <c r="K43" s="715"/>
      <c r="L43" s="714"/>
      <c r="M43" s="714"/>
      <c r="N43" s="714"/>
    </row>
    <row r="44" spans="1:19" x14ac:dyDescent="0.25">
      <c r="A44" s="511" t="s">
        <v>697</v>
      </c>
      <c r="B44" s="511" t="s">
        <v>204</v>
      </c>
      <c r="C44" s="611" t="s">
        <v>211</v>
      </c>
      <c r="D44" s="612">
        <f t="shared" si="9"/>
        <v>3.7552210864695397</v>
      </c>
      <c r="E44" s="624">
        <f t="shared" si="6"/>
        <v>0</v>
      </c>
      <c r="F44" s="624">
        <f t="shared" si="7"/>
        <v>23467044</v>
      </c>
      <c r="G44" s="694">
        <f>IF(ISERROR(D44*F44), 0, ROUND((D44/30*365/12)*F44, 2))</f>
        <v>89347882.060000002</v>
      </c>
      <c r="H44" s="693">
        <f t="shared" si="10"/>
        <v>0.39131813234808871</v>
      </c>
      <c r="I44" s="624">
        <f t="shared" si="8"/>
        <v>90680796.186539188</v>
      </c>
      <c r="J44" s="648">
        <f>((+(I44/F44)*12)/365)*30</f>
        <v>3.8112424171980228</v>
      </c>
      <c r="K44" s="715"/>
      <c r="L44" s="714"/>
      <c r="M44" s="714"/>
      <c r="N44" s="714"/>
    </row>
    <row r="45" spans="1:19" x14ac:dyDescent="0.25">
      <c r="A45" s="511" t="s">
        <v>698</v>
      </c>
      <c r="B45" s="511" t="s">
        <v>204</v>
      </c>
      <c r="C45" s="611" t="s">
        <v>211</v>
      </c>
      <c r="D45" s="612">
        <f t="shared" si="9"/>
        <v>3.6282985346649022</v>
      </c>
      <c r="E45" s="624">
        <f t="shared" si="6"/>
        <v>0</v>
      </c>
      <c r="F45" s="624">
        <f t="shared" si="7"/>
        <v>8760590</v>
      </c>
      <c r="G45" s="694">
        <f t="shared" ref="G45:G48" si="11">IF(ISERROR(D45*F45), 0, ROUND((D45/30*365/12)*F45, 2))</f>
        <v>32227508.579999998</v>
      </c>
      <c r="H45" s="693">
        <f t="shared" si="10"/>
        <v>0.14114725695779523</v>
      </c>
      <c r="I45" s="624">
        <f t="shared" si="8"/>
        <v>32708286.640531953</v>
      </c>
      <c r="J45" s="648">
        <f>((+(I45/F45)*12)/365)*30</f>
        <v>3.682426402722736</v>
      </c>
      <c r="K45" s="715"/>
      <c r="L45" s="714"/>
      <c r="M45" s="714"/>
      <c r="N45" s="714"/>
    </row>
    <row r="46" spans="1:19" x14ac:dyDescent="0.25">
      <c r="A46" s="511" t="s">
        <v>699</v>
      </c>
      <c r="B46" s="511" t="s">
        <v>204</v>
      </c>
      <c r="C46" s="611" t="s">
        <v>211</v>
      </c>
      <c r="D46" s="612">
        <f t="shared" si="9"/>
        <v>4.1359887423477861</v>
      </c>
      <c r="E46" s="624">
        <f t="shared" si="6"/>
        <v>0</v>
      </c>
      <c r="F46" s="624">
        <f t="shared" si="7"/>
        <v>4169278</v>
      </c>
      <c r="G46" s="694">
        <f t="shared" si="11"/>
        <v>17483588.079999998</v>
      </c>
      <c r="H46" s="693">
        <f t="shared" si="10"/>
        <v>7.6573108130470496E-2</v>
      </c>
      <c r="I46" s="624">
        <f t="shared" si="8"/>
        <v>17744412.634506781</v>
      </c>
      <c r="J46" s="648">
        <f>((+(I46/F46)*12)/365)*30</f>
        <v>4.1976904607533019</v>
      </c>
      <c r="K46" s="715"/>
      <c r="L46" s="714"/>
      <c r="M46" s="714"/>
      <c r="N46" s="714"/>
    </row>
    <row r="47" spans="1:19" x14ac:dyDescent="0.25">
      <c r="A47" s="511" t="s">
        <v>700</v>
      </c>
      <c r="B47" s="511" t="s">
        <v>204</v>
      </c>
      <c r="C47" s="611" t="s">
        <v>205</v>
      </c>
      <c r="D47" s="647">
        <f t="shared" si="9"/>
        <v>6.9101062644198177E-3</v>
      </c>
      <c r="E47" s="624">
        <f t="shared" si="6"/>
        <v>42609628.558500007</v>
      </c>
      <c r="F47" s="624">
        <f t="shared" si="7"/>
        <v>0</v>
      </c>
      <c r="G47" s="624">
        <f>IF(ISERROR(D47*E47), 0, ROUND(D47*E47, 2))</f>
        <v>294437.06</v>
      </c>
      <c r="H47" s="693">
        <f t="shared" si="10"/>
        <v>1.2895499899582301E-3</v>
      </c>
      <c r="I47" s="624">
        <f t="shared" si="8"/>
        <v>298829.5459504461</v>
      </c>
      <c r="J47" s="647">
        <f>IF(ISERROR(I47/E47), 0, I47/E47)</f>
        <v>7.0131929345540822E-3</v>
      </c>
      <c r="K47" s="715"/>
      <c r="L47" s="714"/>
      <c r="M47" s="714"/>
      <c r="N47" s="714"/>
    </row>
    <row r="48" spans="1:19" x14ac:dyDescent="0.25">
      <c r="A48" s="511" t="s">
        <v>701</v>
      </c>
      <c r="B48" s="511" t="s">
        <v>204</v>
      </c>
      <c r="C48" s="611" t="s">
        <v>211</v>
      </c>
      <c r="D48" s="612">
        <f t="shared" si="9"/>
        <v>3.3401766689936991</v>
      </c>
      <c r="E48" s="624">
        <f t="shared" si="6"/>
        <v>0</v>
      </c>
      <c r="F48" s="624">
        <f t="shared" si="7"/>
        <v>330084</v>
      </c>
      <c r="G48" s="694">
        <f t="shared" si="11"/>
        <v>1117851.92</v>
      </c>
      <c r="H48" s="693">
        <f t="shared" si="10"/>
        <v>4.8958712337733171E-3</v>
      </c>
      <c r="I48" s="624">
        <f t="shared" si="8"/>
        <v>1134528.3154689644</v>
      </c>
      <c r="J48" s="648">
        <f>((+(I48/F48)*12)/365)*30</f>
        <v>3.3900062762673042</v>
      </c>
      <c r="K48" s="715"/>
      <c r="L48" s="714"/>
      <c r="M48" s="714"/>
      <c r="N48" s="714"/>
    </row>
    <row r="49" spans="1:16" x14ac:dyDescent="0.25">
      <c r="K49" s="48"/>
      <c r="L49" s="717"/>
      <c r="M49" s="48"/>
    </row>
    <row r="50" spans="1:16" ht="15.5" x14ac:dyDescent="0.35">
      <c r="A50" s="615" t="s">
        <v>761</v>
      </c>
      <c r="K50" s="48"/>
      <c r="L50" s="717"/>
      <c r="M50" s="48"/>
    </row>
    <row r="51" spans="1:16" ht="46.5" x14ac:dyDescent="0.25">
      <c r="A51" s="616" t="s">
        <v>241</v>
      </c>
      <c r="B51" s="616" t="s">
        <v>688</v>
      </c>
      <c r="C51" s="617" t="s">
        <v>242</v>
      </c>
      <c r="D51" s="618" t="s">
        <v>756</v>
      </c>
      <c r="E51" s="619" t="s">
        <v>693</v>
      </c>
      <c r="F51" s="620" t="s">
        <v>749</v>
      </c>
      <c r="G51" s="621" t="s">
        <v>750</v>
      </c>
      <c r="H51" s="622" t="s">
        <v>751</v>
      </c>
      <c r="I51" s="620" t="s">
        <v>759</v>
      </c>
      <c r="J51" s="623" t="s">
        <v>762</v>
      </c>
      <c r="K51" s="723"/>
      <c r="L51" s="723"/>
      <c r="M51" s="723"/>
      <c r="N51" s="723"/>
    </row>
    <row r="52" spans="1:16" x14ac:dyDescent="0.25">
      <c r="K52" s="48"/>
      <c r="L52" s="717"/>
      <c r="M52" s="48"/>
    </row>
    <row r="53" spans="1:16" x14ac:dyDescent="0.25">
      <c r="A53" s="511" t="s">
        <v>694</v>
      </c>
      <c r="B53" s="511" t="s">
        <v>207</v>
      </c>
      <c r="C53" s="611" t="s">
        <v>205</v>
      </c>
      <c r="D53" s="647">
        <f>J29</f>
        <v>7.3316252451476474E-3</v>
      </c>
      <c r="E53" s="624">
        <f t="shared" ref="E53:E60" si="12">E29</f>
        <v>5103126562.0355005</v>
      </c>
      <c r="F53" s="624">
        <f t="shared" ref="F53:F60" si="13">F29</f>
        <v>0</v>
      </c>
      <c r="G53" s="624">
        <f>IF(ISERROR(D53*E53), 0, ROUND(D53*E53, 2))</f>
        <v>37414211.530000001</v>
      </c>
      <c r="H53" s="693">
        <f>G53/SUM($G$53:$G$60)</f>
        <v>0.25840401599313872</v>
      </c>
      <c r="I53" s="624">
        <f t="shared" ref="I53:I60" si="14">H53*forecast_wholesale_lineplus</f>
        <v>37414211.53317643</v>
      </c>
      <c r="J53" s="647">
        <f>IF(ISERROR(I53/E53), 0, I53/E53)</f>
        <v>7.3316252454951663E-3</v>
      </c>
      <c r="K53" s="715"/>
      <c r="L53" s="714"/>
      <c r="M53" s="714"/>
      <c r="N53" s="717"/>
      <c r="O53" s="713"/>
      <c r="P53" s="713"/>
    </row>
    <row r="54" spans="1:16" x14ac:dyDescent="0.25">
      <c r="A54" s="511" t="s">
        <v>695</v>
      </c>
      <c r="B54" s="511" t="s">
        <v>207</v>
      </c>
      <c r="C54" s="611" t="s">
        <v>205</v>
      </c>
      <c r="D54" s="647">
        <f t="shared" ref="D54:D60" si="15">J30</f>
        <v>7.3316252589214871E-3</v>
      </c>
      <c r="E54" s="624">
        <f t="shared" si="12"/>
        <v>323962853.6931712</v>
      </c>
      <c r="F54" s="624">
        <f t="shared" si="13"/>
        <v>0</v>
      </c>
      <c r="G54" s="624">
        <f>IF(ISERROR(D54*E54), 0, ROUND(D54*E54, 2))</f>
        <v>2375174.2400000002</v>
      </c>
      <c r="H54" s="693">
        <f t="shared" ref="H54:H60" si="16">G54/SUM($G$53:$G$60)</f>
        <v>1.6404316360036659E-2</v>
      </c>
      <c r="I54" s="624">
        <f t="shared" si="14"/>
        <v>2375174.2402016502</v>
      </c>
      <c r="J54" s="647">
        <f>IF(ISERROR(I54/E54), 0, I54/E54)</f>
        <v>7.3316252561820066E-3</v>
      </c>
      <c r="K54" s="715"/>
      <c r="L54" s="714"/>
      <c r="M54" s="714"/>
      <c r="N54" s="717"/>
      <c r="O54" s="713"/>
    </row>
    <row r="55" spans="1:16" x14ac:dyDescent="0.25">
      <c r="A55" s="511" t="s">
        <v>696</v>
      </c>
      <c r="B55" s="511" t="s">
        <v>207</v>
      </c>
      <c r="C55" s="611" t="s">
        <v>205</v>
      </c>
      <c r="D55" s="647">
        <f t="shared" si="15"/>
        <v>6.5593184019502341E-3</v>
      </c>
      <c r="E55" s="624">
        <f t="shared" si="12"/>
        <v>2334736112.9395003</v>
      </c>
      <c r="F55" s="624">
        <f t="shared" si="13"/>
        <v>0</v>
      </c>
      <c r="G55" s="624">
        <f>IF(ISERROR(D55*E55), 0, ROUND(D55*E55, 2))</f>
        <v>15314277.550000001</v>
      </c>
      <c r="H55" s="693">
        <f t="shared" si="16"/>
        <v>0.10576918927666001</v>
      </c>
      <c r="I55" s="624">
        <f t="shared" si="14"/>
        <v>15314277.551300168</v>
      </c>
      <c r="J55" s="647">
        <f>IF(ISERROR(I55/E55), 0, I55/E55)</f>
        <v>6.5593184028061528E-3</v>
      </c>
      <c r="K55" s="715"/>
      <c r="L55" s="714"/>
      <c r="M55" s="714"/>
      <c r="N55" s="717"/>
      <c r="O55" s="713"/>
    </row>
    <row r="56" spans="1:16" x14ac:dyDescent="0.25">
      <c r="A56" s="511" t="s">
        <v>697</v>
      </c>
      <c r="B56" s="511" t="s">
        <v>207</v>
      </c>
      <c r="C56" s="611" t="s">
        <v>211</v>
      </c>
      <c r="D56" s="612">
        <f t="shared" si="15"/>
        <v>2.370135647943922</v>
      </c>
      <c r="E56" s="624">
        <f t="shared" si="12"/>
        <v>0</v>
      </c>
      <c r="F56" s="624">
        <f t="shared" si="13"/>
        <v>23467044</v>
      </c>
      <c r="G56" s="694">
        <f>IF(ISERROR(D56*F56), 0, ROUND((D56/30*365/12)*F56, 2))</f>
        <v>56392578.609999999</v>
      </c>
      <c r="H56" s="693">
        <f t="shared" si="16"/>
        <v>0.38947951030181105</v>
      </c>
      <c r="I56" s="624">
        <f t="shared" si="14"/>
        <v>56392578.614787675</v>
      </c>
      <c r="J56" s="648">
        <f>((+(I56/F56)*12)/365)*30</f>
        <v>2.3701356480122842</v>
      </c>
      <c r="K56" s="715"/>
      <c r="L56" s="714"/>
      <c r="M56" s="714"/>
      <c r="N56" s="717"/>
      <c r="O56" s="713"/>
    </row>
    <row r="57" spans="1:16" x14ac:dyDescent="0.25">
      <c r="A57" s="511" t="s">
        <v>698</v>
      </c>
      <c r="B57" s="511" t="s">
        <v>207</v>
      </c>
      <c r="C57" s="611" t="s">
        <v>211</v>
      </c>
      <c r="D57" s="612">
        <f t="shared" si="15"/>
        <v>2.3677023523238869</v>
      </c>
      <c r="E57" s="624">
        <f t="shared" si="12"/>
        <v>0</v>
      </c>
      <c r="F57" s="624">
        <f t="shared" si="13"/>
        <v>8760590</v>
      </c>
      <c r="G57" s="694">
        <f t="shared" ref="G57:G60" si="17">IF(ISERROR(D57*F57), 0, ROUND((D57/30*365/12)*F57, 2))</f>
        <v>21030559.41</v>
      </c>
      <c r="H57" s="693">
        <f t="shared" si="16"/>
        <v>0.14524911224626025</v>
      </c>
      <c r="I57" s="624">
        <f t="shared" si="14"/>
        <v>21030559.411785476</v>
      </c>
      <c r="J57" s="648">
        <f>((+(I57/F57)*12)/365)*30</f>
        <v>2.3677023530184056</v>
      </c>
      <c r="K57" s="715"/>
      <c r="L57" s="714"/>
      <c r="M57" s="714"/>
      <c r="N57" s="717"/>
      <c r="O57" s="713"/>
    </row>
    <row r="58" spans="1:16" x14ac:dyDescent="0.25">
      <c r="A58" s="511" t="s">
        <v>699</v>
      </c>
      <c r="B58" s="511" t="s">
        <v>207</v>
      </c>
      <c r="C58" s="611" t="s">
        <v>211</v>
      </c>
      <c r="D58" s="612">
        <f t="shared" si="15"/>
        <v>2.6304982711068319</v>
      </c>
      <c r="E58" s="624">
        <f t="shared" si="12"/>
        <v>0</v>
      </c>
      <c r="F58" s="624">
        <f t="shared" si="13"/>
        <v>4169278</v>
      </c>
      <c r="G58" s="694">
        <f t="shared" si="17"/>
        <v>11119601.880000001</v>
      </c>
      <c r="H58" s="693">
        <f t="shared" si="16"/>
        <v>7.6798351870462522E-2</v>
      </c>
      <c r="I58" s="624">
        <f t="shared" si="14"/>
        <v>11119601.880944045</v>
      </c>
      <c r="J58" s="648">
        <f>((+(I58/F58)*12)/365)*30</f>
        <v>2.630498270325571</v>
      </c>
      <c r="K58" s="715"/>
      <c r="L58" s="714"/>
      <c r="M58" s="714"/>
      <c r="N58" s="717"/>
      <c r="O58" s="713"/>
    </row>
    <row r="59" spans="1:16" x14ac:dyDescent="0.25">
      <c r="A59" s="511" t="s">
        <v>700</v>
      </c>
      <c r="B59" s="511" t="s">
        <v>207</v>
      </c>
      <c r="C59" s="611" t="s">
        <v>205</v>
      </c>
      <c r="D59" s="647">
        <f t="shared" si="15"/>
        <v>4.6338409880475355E-3</v>
      </c>
      <c r="E59" s="624">
        <f t="shared" si="12"/>
        <v>42609628.558500007</v>
      </c>
      <c r="F59" s="624">
        <f t="shared" si="13"/>
        <v>0</v>
      </c>
      <c r="G59" s="624">
        <f>IF(ISERROR(D59*E59), 0, ROUND(D59*E59, 2))</f>
        <v>197446.24</v>
      </c>
      <c r="H59" s="693">
        <f t="shared" si="16"/>
        <v>1.3636770433565009E-3</v>
      </c>
      <c r="I59" s="624">
        <f t="shared" si="14"/>
        <v>197446.24001676298</v>
      </c>
      <c r="J59" s="647">
        <f>IF(ISERROR(I59/E59), 0, I59/E59)</f>
        <v>4.633840910996989E-3</v>
      </c>
      <c r="K59" s="715"/>
      <c r="L59" s="714"/>
      <c r="M59" s="714"/>
      <c r="N59" s="717"/>
      <c r="O59" s="713"/>
    </row>
    <row r="60" spans="1:16" x14ac:dyDescent="0.25">
      <c r="A60" s="511" t="s">
        <v>701</v>
      </c>
      <c r="B60" s="511" t="s">
        <v>207</v>
      </c>
      <c r="C60" s="611" t="s">
        <v>211</v>
      </c>
      <c r="D60" s="612">
        <f t="shared" si="15"/>
        <v>2.8259024801389803</v>
      </c>
      <c r="E60" s="624">
        <f t="shared" si="12"/>
        <v>0</v>
      </c>
      <c r="F60" s="624">
        <f t="shared" si="13"/>
        <v>330084</v>
      </c>
      <c r="G60" s="694">
        <f t="shared" si="17"/>
        <v>945740.54</v>
      </c>
      <c r="H60" s="693">
        <f t="shared" si="16"/>
        <v>6.5318269082742762E-3</v>
      </c>
      <c r="I60" s="624">
        <f t="shared" si="14"/>
        <v>945740.54008029262</v>
      </c>
      <c r="J60" s="648">
        <f>((+(I60/F60)*12)/365)*30</f>
        <v>2.8259024679056819</v>
      </c>
      <c r="K60" s="715"/>
      <c r="L60" s="714"/>
      <c r="M60" s="714"/>
      <c r="N60" s="717"/>
      <c r="O60" s="700"/>
    </row>
    <row r="61" spans="1:16" x14ac:dyDescent="0.25">
      <c r="M61" s="718"/>
    </row>
    <row r="64" spans="1:16" x14ac:dyDescent="0.25">
      <c r="L64" s="713"/>
    </row>
  </sheetData>
  <pageMargins left="0.70866141732283472" right="0.70866141732283472" top="1.3385826771653544" bottom="0.47244094488188981" header="0.31496062992125984" footer="0.31496062992125984"/>
  <pageSetup scale="48" orientation="landscape" r:id="rId1"/>
  <headerFooter scaleWithDoc="0">
    <oddHeader>&amp;R&amp;7Toronto Hydro-Electric System Limited 
EB-2022-0065
Tab 3
Schedule 1
ORIGINAL
Page &amp;P of &amp;N</oddHeader>
    <oddFooter>&amp;C&amp;7&amp;A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8C398-A62C-4E93-AF71-D93201346CD6}">
  <sheetPr>
    <pageSetUpPr fitToPage="1"/>
  </sheetPr>
  <dimension ref="A1:AC97"/>
  <sheetViews>
    <sheetView showGridLines="0" zoomScale="70" zoomScaleNormal="70" workbookViewId="0"/>
  </sheetViews>
  <sheetFormatPr defaultColWidth="9.26953125" defaultRowHeight="14.5" x14ac:dyDescent="0.35"/>
  <cols>
    <col min="1" max="1" width="56.7265625" style="127" customWidth="1"/>
    <col min="2" max="2" width="11.453125" style="127" customWidth="1"/>
    <col min="3" max="3" width="15.54296875" style="127" customWidth="1"/>
    <col min="4" max="4" width="17.26953125" style="127" customWidth="1"/>
    <col min="5" max="5" width="29.7265625" style="127" bestFit="1" customWidth="1"/>
    <col min="6" max="6" width="16.7265625" style="127" customWidth="1"/>
    <col min="7" max="7" width="18.26953125" style="127" customWidth="1"/>
    <col min="8" max="8" width="14.26953125" style="127" customWidth="1"/>
    <col min="9" max="9" width="11.1796875" style="127" bestFit="1" customWidth="1"/>
    <col min="10" max="10" width="12.7265625" style="127" customWidth="1"/>
    <col min="11" max="11" width="13.54296875" style="127" customWidth="1"/>
    <col min="12" max="12" width="13.26953125" style="127" customWidth="1"/>
    <col min="13" max="13" width="11.453125" style="127" customWidth="1"/>
    <col min="14" max="24" width="9.26953125" style="127"/>
    <col min="25" max="26" width="9.26953125" style="127" hidden="1" customWidth="1"/>
    <col min="27" max="28" width="0" style="127" hidden="1" customWidth="1"/>
    <col min="29" max="16384" width="9.26953125" style="127"/>
  </cols>
  <sheetData>
    <row r="1" spans="1:29" x14ac:dyDescent="0.35">
      <c r="Y1" s="127" t="b">
        <v>0</v>
      </c>
      <c r="Z1" s="127">
        <v>0</v>
      </c>
      <c r="AC1" s="625" t="s">
        <v>763</v>
      </c>
    </row>
    <row r="2" spans="1:29" x14ac:dyDescent="0.35">
      <c r="Y2" s="127" t="b">
        <v>1</v>
      </c>
    </row>
    <row r="3" spans="1:29" x14ac:dyDescent="0.35">
      <c r="K3" s="626"/>
      <c r="L3" s="627"/>
      <c r="M3" s="627"/>
    </row>
    <row r="4" spans="1:29" x14ac:dyDescent="0.35">
      <c r="I4" s="627"/>
      <c r="J4" s="627"/>
      <c r="K4" s="627"/>
      <c r="M4" s="627"/>
    </row>
    <row r="5" spans="1:29" x14ac:dyDescent="0.35">
      <c r="K5" s="627"/>
    </row>
    <row r="6" spans="1:29" x14ac:dyDescent="0.35">
      <c r="K6" s="627"/>
    </row>
    <row r="7" spans="1:29" x14ac:dyDescent="0.35">
      <c r="K7" s="627"/>
    </row>
    <row r="8" spans="1:29" x14ac:dyDescent="0.35">
      <c r="B8" s="127">
        <v>0</v>
      </c>
      <c r="K8" s="627"/>
    </row>
    <row r="9" spans="1:29" x14ac:dyDescent="0.35">
      <c r="B9" s="127">
        <v>0</v>
      </c>
    </row>
    <row r="10" spans="1:29" x14ac:dyDescent="0.35">
      <c r="B10" s="628">
        <v>0</v>
      </c>
    </row>
    <row r="11" spans="1:29" ht="35.25" customHeight="1" x14ac:dyDescent="0.35">
      <c r="A11" s="945" t="s">
        <v>764</v>
      </c>
      <c r="B11" s="928"/>
      <c r="C11" s="928"/>
      <c r="D11" s="928"/>
      <c r="E11" s="928"/>
      <c r="F11" s="928"/>
      <c r="G11" s="928"/>
      <c r="H11" s="928"/>
      <c r="I11" s="928"/>
    </row>
    <row r="12" spans="1:29" ht="65.25" customHeight="1" x14ac:dyDescent="0.35">
      <c r="A12" s="629" t="s">
        <v>765</v>
      </c>
      <c r="B12" s="630">
        <v>3.3000000000000002E-2</v>
      </c>
      <c r="C12" s="631" t="s">
        <v>766</v>
      </c>
      <c r="D12" s="632">
        <v>0</v>
      </c>
      <c r="E12"/>
      <c r="F12" s="649" t="s">
        <v>780</v>
      </c>
      <c r="G12" s="650">
        <v>6.4299999999999996E-2</v>
      </c>
      <c r="H12" s="651" t="s">
        <v>781</v>
      </c>
      <c r="I12" s="652">
        <v>3.0000000000000001E-3</v>
      </c>
    </row>
    <row r="13" spans="1:29" ht="58.15" customHeight="1" x14ac:dyDescent="0.35">
      <c r="A13" s="633" t="s">
        <v>767</v>
      </c>
      <c r="B13" s="634" t="s">
        <v>768</v>
      </c>
      <c r="C13" s="631" t="s">
        <v>769</v>
      </c>
      <c r="D13" s="724">
        <f>(B12-D12-B14)*0+ROUND(B12-B14-(B12*G13)+G12-G14-(I12*G13),4)</f>
        <v>6.3100000000000003E-2</v>
      </c>
      <c r="E13"/>
      <c r="F13" s="653" t="s">
        <v>782</v>
      </c>
      <c r="G13" s="654">
        <v>0.72829999999999995</v>
      </c>
      <c r="H13" s="655"/>
      <c r="I13" s="655"/>
    </row>
    <row r="14" spans="1:29" s="627" customFormat="1" ht="30" customHeight="1" x14ac:dyDescent="0.35">
      <c r="A14" s="629" t="s">
        <v>770</v>
      </c>
      <c r="B14" s="635">
        <f>IF(B13="I", 0%, IF(B13="II", 0.15%, IF(B13="III", 0.3%, IF(B13="IV", 0.45%,IF(B13="V",0.6%, 0)))))</f>
        <v>6.0000000000000001E-3</v>
      </c>
      <c r="C14" s="636"/>
      <c r="D14" s="636"/>
      <c r="E14"/>
      <c r="F14" s="665" t="s">
        <v>783</v>
      </c>
      <c r="G14" s="650">
        <v>2E-3</v>
      </c>
      <c r="H14" s="656"/>
      <c r="I14" s="656"/>
    </row>
    <row r="15" spans="1:29" s="627" customFormat="1" ht="64.5" customHeight="1" x14ac:dyDescent="0.35">
      <c r="A15" s="637" t="s">
        <v>241</v>
      </c>
      <c r="B15" s="638" t="s">
        <v>771</v>
      </c>
      <c r="C15" s="638" t="s">
        <v>772</v>
      </c>
      <c r="D15" s="638" t="s">
        <v>773</v>
      </c>
      <c r="E15" s="638" t="s">
        <v>774</v>
      </c>
      <c r="F15" s="638" t="s">
        <v>775</v>
      </c>
      <c r="G15" s="638" t="s">
        <v>776</v>
      </c>
      <c r="H15" s="638" t="s">
        <v>777</v>
      </c>
    </row>
    <row r="16" spans="1:29" x14ac:dyDescent="0.35">
      <c r="B16" s="610"/>
      <c r="C16" s="610"/>
      <c r="D16" s="610"/>
      <c r="E16" s="610"/>
      <c r="F16" s="610"/>
      <c r="G16" s="610"/>
      <c r="H16" s="610"/>
    </row>
    <row r="17" spans="1:10" x14ac:dyDescent="0.35">
      <c r="A17" s="127" t="s">
        <v>200</v>
      </c>
      <c r="B17" s="610">
        <v>40.700000000000003</v>
      </c>
      <c r="C17" s="639"/>
      <c r="D17" s="610"/>
      <c r="E17" s="639"/>
      <c r="F17" s="640">
        <f>D13</f>
        <v>6.3100000000000003E-2</v>
      </c>
      <c r="G17" s="641">
        <f>ROUND((B17+C17)*(1+D13),2)</f>
        <v>43.27</v>
      </c>
      <c r="H17" s="642"/>
      <c r="I17" s="716"/>
      <c r="J17" s="716"/>
    </row>
    <row r="18" spans="1:10" x14ac:dyDescent="0.35">
      <c r="A18" s="127" t="s">
        <v>208</v>
      </c>
      <c r="B18" s="610">
        <v>33.39</v>
      </c>
      <c r="C18" s="643"/>
      <c r="D18" s="610"/>
      <c r="E18" s="643"/>
      <c r="F18" s="640">
        <f>D13</f>
        <v>6.3100000000000003E-2</v>
      </c>
      <c r="G18" s="641">
        <f>ROUND((B18+C18)*(1+D13),2)</f>
        <v>35.5</v>
      </c>
      <c r="H18" s="642"/>
      <c r="I18" s="716"/>
      <c r="J18" s="716"/>
    </row>
    <row r="19" spans="1:10" x14ac:dyDescent="0.35">
      <c r="A19" s="127" t="s">
        <v>209</v>
      </c>
      <c r="B19" s="610">
        <v>39.26</v>
      </c>
      <c r="C19" s="643"/>
      <c r="D19" s="659">
        <v>3.6310000000000002E-2</v>
      </c>
      <c r="E19" s="643"/>
      <c r="F19" s="640">
        <f>D13</f>
        <v>6.3100000000000003E-2</v>
      </c>
      <c r="G19" s="641">
        <f>ROUND((B19+C19)*(1+D13),2)</f>
        <v>41.74</v>
      </c>
      <c r="H19" s="695">
        <f>ROUND((D19+E19)*(1+D13),5)</f>
        <v>3.8600000000000002E-2</v>
      </c>
      <c r="I19" s="716"/>
      <c r="J19" s="716"/>
    </row>
    <row r="20" spans="1:10" x14ac:dyDescent="0.35">
      <c r="A20" s="127" t="s">
        <v>210</v>
      </c>
      <c r="B20" s="610">
        <v>52.17</v>
      </c>
      <c r="C20" s="643"/>
      <c r="D20" s="610">
        <v>8.3774999999999995</v>
      </c>
      <c r="E20" s="643"/>
      <c r="F20" s="640">
        <f>D13</f>
        <v>6.3100000000000003E-2</v>
      </c>
      <c r="G20" s="641">
        <f>ROUND((B20+C20)*(1+D13),2)</f>
        <v>55.46</v>
      </c>
      <c r="H20" s="642">
        <f>ROUND((D20+E20)*(1+D13),4)</f>
        <v>8.9061000000000003</v>
      </c>
      <c r="I20" s="716"/>
      <c r="J20" s="716"/>
    </row>
    <row r="21" spans="1:10" x14ac:dyDescent="0.35">
      <c r="A21" s="127" t="s">
        <v>212</v>
      </c>
      <c r="B21" s="610">
        <v>982.93</v>
      </c>
      <c r="C21" s="643"/>
      <c r="D21" s="610">
        <v>6.9229000000000003</v>
      </c>
      <c r="E21" s="643"/>
      <c r="F21" s="640">
        <f>D13</f>
        <v>6.3100000000000003E-2</v>
      </c>
      <c r="G21" s="641">
        <f>ROUND((B21+C21)*(1+D13),2)</f>
        <v>1044.95</v>
      </c>
      <c r="H21" s="642">
        <f>ROUND((D21+E21)*(1+D13),4)</f>
        <v>7.3597000000000001</v>
      </c>
      <c r="I21" s="716"/>
      <c r="J21" s="716"/>
    </row>
    <row r="22" spans="1:10" x14ac:dyDescent="0.35">
      <c r="A22" s="127" t="s">
        <v>213</v>
      </c>
      <c r="B22" s="610">
        <v>4351.17</v>
      </c>
      <c r="C22" s="644"/>
      <c r="D22" s="703">
        <v>7.5010000000000003</v>
      </c>
      <c r="E22" s="644"/>
      <c r="F22" s="640">
        <f>D13</f>
        <v>6.3100000000000003E-2</v>
      </c>
      <c r="G22" s="641">
        <f>ROUND((B22+C22)*(1+D13),2)</f>
        <v>4625.7299999999996</v>
      </c>
      <c r="H22" s="642">
        <f>ROUND((D22+E22)*(1+D13),4)</f>
        <v>7.9743000000000004</v>
      </c>
      <c r="I22" s="716"/>
      <c r="J22" s="716"/>
    </row>
    <row r="23" spans="1:10" x14ac:dyDescent="0.35">
      <c r="A23" s="127" t="s">
        <v>214</v>
      </c>
      <c r="B23" s="610">
        <v>253.7</v>
      </c>
      <c r="C23" s="645"/>
      <c r="D23" s="610"/>
      <c r="E23" s="645"/>
      <c r="F23" s="640">
        <f>D13</f>
        <v>6.3100000000000003E-2</v>
      </c>
      <c r="G23" s="641">
        <f>ROUND((B23+C23)*(1+D13),2)</f>
        <v>269.70999999999998</v>
      </c>
      <c r="H23" s="642"/>
      <c r="I23" s="716"/>
      <c r="J23" s="716"/>
    </row>
    <row r="24" spans="1:10" x14ac:dyDescent="0.35">
      <c r="A24" s="657" t="s">
        <v>784</v>
      </c>
      <c r="B24" s="659"/>
      <c r="C24" s="660"/>
      <c r="D24" s="659">
        <f>+D20</f>
        <v>8.3774999999999995</v>
      </c>
      <c r="E24" s="660"/>
      <c r="F24" s="661">
        <f>D13</f>
        <v>6.3100000000000003E-2</v>
      </c>
      <c r="G24" s="663"/>
      <c r="H24" s="664">
        <f>ROUND((D24+E24)*(1+D13),4)</f>
        <v>8.9061000000000003</v>
      </c>
      <c r="I24" s="716"/>
      <c r="J24" s="716"/>
    </row>
    <row r="25" spans="1:10" x14ac:dyDescent="0.35">
      <c r="A25" s="657" t="s">
        <v>785</v>
      </c>
      <c r="B25" s="659"/>
      <c r="C25" s="660"/>
      <c r="D25" s="659">
        <f>+D21</f>
        <v>6.9229000000000003</v>
      </c>
      <c r="E25" s="660"/>
      <c r="F25" s="661">
        <f>D13</f>
        <v>6.3100000000000003E-2</v>
      </c>
      <c r="G25" s="663"/>
      <c r="H25" s="664">
        <f>ROUND((D25+E25)*(1+D13),4)</f>
        <v>7.3597000000000001</v>
      </c>
      <c r="I25" s="716"/>
      <c r="J25" s="716"/>
    </row>
    <row r="26" spans="1:10" x14ac:dyDescent="0.35">
      <c r="A26" s="657" t="s">
        <v>786</v>
      </c>
      <c r="B26" s="659"/>
      <c r="C26" s="660"/>
      <c r="D26" s="702">
        <f>+D22</f>
        <v>7.5010000000000003</v>
      </c>
      <c r="E26" s="660"/>
      <c r="F26" s="661">
        <f>D13</f>
        <v>6.3100000000000003E-2</v>
      </c>
      <c r="G26" s="663"/>
      <c r="H26" s="664">
        <f>ROUND((D26+E26)*(1+D13),4)</f>
        <v>7.9743000000000004</v>
      </c>
      <c r="I26" s="716"/>
      <c r="J26" s="716"/>
    </row>
    <row r="27" spans="1:10" x14ac:dyDescent="0.35">
      <c r="A27" s="127" t="s">
        <v>215</v>
      </c>
      <c r="B27" s="610">
        <v>6.43</v>
      </c>
      <c r="C27" s="639"/>
      <c r="D27" s="659">
        <v>8.0869999999999997E-2</v>
      </c>
      <c r="E27" s="639"/>
      <c r="F27" s="640">
        <f>D13</f>
        <v>6.3100000000000003E-2</v>
      </c>
      <c r="G27" s="641">
        <f>ROUND((B27+C27)*(1+D13),2)</f>
        <v>6.84</v>
      </c>
      <c r="H27" s="695">
        <f>ROUND((D27+E27)*(1+D13),5)</f>
        <v>8.5970000000000005E-2</v>
      </c>
      <c r="I27" s="716"/>
      <c r="J27" s="716"/>
    </row>
    <row r="28" spans="1:10" x14ac:dyDescent="0.35">
      <c r="A28" s="657" t="s">
        <v>787</v>
      </c>
      <c r="B28" s="659">
        <v>0.67</v>
      </c>
      <c r="C28" s="662"/>
      <c r="D28" s="659"/>
      <c r="E28" s="662"/>
      <c r="F28" s="661">
        <f>+D13</f>
        <v>6.3100000000000003E-2</v>
      </c>
      <c r="G28" s="663">
        <f>ROUND((B28+C28)*(1+D13),2)</f>
        <v>0.71</v>
      </c>
      <c r="H28" s="664"/>
      <c r="I28" s="716"/>
      <c r="J28" s="716"/>
    </row>
    <row r="29" spans="1:10" x14ac:dyDescent="0.35">
      <c r="A29" s="127" t="s">
        <v>216</v>
      </c>
      <c r="B29" s="610">
        <v>1.65</v>
      </c>
      <c r="C29" s="644"/>
      <c r="D29" s="610">
        <v>36.9345</v>
      </c>
      <c r="E29" s="644"/>
      <c r="F29" s="640">
        <f>D13</f>
        <v>6.3100000000000003E-2</v>
      </c>
      <c r="G29" s="641">
        <f>ROUND((B29+C29)*(1+D13),2)</f>
        <v>1.75</v>
      </c>
      <c r="H29" s="642">
        <f>ROUND((D29+E29)*(1+D13),4)</f>
        <v>39.265099999999997</v>
      </c>
      <c r="I29" s="716"/>
      <c r="J29" s="716"/>
    </row>
    <row r="30" spans="1:10" x14ac:dyDescent="0.35">
      <c r="A30" s="127" t="s">
        <v>217</v>
      </c>
      <c r="B30" s="610">
        <v>4.49</v>
      </c>
      <c r="C30" s="645"/>
      <c r="D30" s="610"/>
      <c r="E30" s="645"/>
      <c r="F30" s="610"/>
      <c r="G30" s="610">
        <f>B30</f>
        <v>4.49</v>
      </c>
      <c r="H30" s="610"/>
      <c r="I30" s="716"/>
      <c r="J30" s="716"/>
    </row>
    <row r="31" spans="1:10" x14ac:dyDescent="0.35">
      <c r="B31" s="610"/>
      <c r="C31" s="610"/>
      <c r="D31" s="610"/>
      <c r="E31" s="610"/>
      <c r="F31" s="610"/>
      <c r="G31" s="610"/>
      <c r="H31" s="610"/>
    </row>
    <row r="32" spans="1:10" x14ac:dyDescent="0.35">
      <c r="B32" s="610"/>
      <c r="C32" s="610"/>
      <c r="D32" s="610"/>
      <c r="E32" s="610"/>
      <c r="F32" s="610"/>
      <c r="G32" s="610"/>
      <c r="H32" s="610"/>
    </row>
    <row r="33" spans="1:8" ht="16.5" x14ac:dyDescent="0.35">
      <c r="A33" s="300" t="s">
        <v>788</v>
      </c>
      <c r="B33" s="610"/>
      <c r="C33" s="610"/>
      <c r="D33" s="610"/>
      <c r="E33" s="610"/>
      <c r="F33" s="610"/>
      <c r="G33" s="610"/>
      <c r="H33" s="610"/>
    </row>
    <row r="34" spans="1:8" x14ac:dyDescent="0.35">
      <c r="A34" s="127" t="s">
        <v>778</v>
      </c>
      <c r="B34" s="610"/>
      <c r="C34" s="610"/>
      <c r="D34" s="610"/>
      <c r="E34" s="610"/>
      <c r="F34" s="610"/>
      <c r="G34" s="610"/>
      <c r="H34" s="610"/>
    </row>
    <row r="35" spans="1:8" ht="17.5" x14ac:dyDescent="0.35">
      <c r="A35" s="646" t="s">
        <v>779</v>
      </c>
      <c r="B35" s="610"/>
      <c r="C35" s="610"/>
      <c r="D35" s="610"/>
      <c r="E35" s="610"/>
      <c r="F35" s="610"/>
      <c r="G35" s="610"/>
      <c r="H35" s="610"/>
    </row>
    <row r="36" spans="1:8" x14ac:dyDescent="0.35">
      <c r="B36" s="610"/>
      <c r="C36" s="610"/>
      <c r="D36" s="610"/>
      <c r="E36" s="610"/>
      <c r="F36" s="610"/>
      <c r="G36" s="610"/>
      <c r="H36" s="610"/>
    </row>
    <row r="37" spans="1:8" x14ac:dyDescent="0.35">
      <c r="B37" s="610"/>
      <c r="C37" s="610"/>
      <c r="D37" s="610"/>
      <c r="E37" s="610"/>
      <c r="F37" s="610"/>
      <c r="G37" s="610"/>
      <c r="H37" s="610"/>
    </row>
    <row r="38" spans="1:8" x14ac:dyDescent="0.35">
      <c r="B38" s="610"/>
      <c r="C38" s="610"/>
      <c r="D38" s="610"/>
      <c r="E38" s="610"/>
      <c r="F38" s="610"/>
      <c r="G38" s="610"/>
      <c r="H38" s="610"/>
    </row>
    <row r="39" spans="1:8" x14ac:dyDescent="0.35">
      <c r="B39" s="610"/>
      <c r="C39" s="610"/>
      <c r="D39" s="610"/>
      <c r="E39" s="610"/>
      <c r="F39" s="610"/>
      <c r="G39" s="610"/>
      <c r="H39" s="610"/>
    </row>
    <row r="40" spans="1:8" x14ac:dyDescent="0.35">
      <c r="B40" s="610"/>
      <c r="C40" s="610"/>
      <c r="D40" s="610"/>
      <c r="E40" s="610"/>
      <c r="F40" s="610"/>
      <c r="G40" s="610"/>
      <c r="H40" s="610"/>
    </row>
    <row r="41" spans="1:8" x14ac:dyDescent="0.35">
      <c r="B41" s="610"/>
      <c r="C41" s="610"/>
      <c r="D41" s="610"/>
      <c r="E41" s="610"/>
      <c r="F41" s="610"/>
      <c r="G41" s="610"/>
      <c r="H41" s="610"/>
    </row>
    <row r="42" spans="1:8" x14ac:dyDescent="0.35">
      <c r="B42" s="610"/>
      <c r="C42" s="610"/>
      <c r="D42" s="610"/>
      <c r="E42" s="610"/>
      <c r="F42" s="610"/>
      <c r="G42" s="610"/>
      <c r="H42" s="610"/>
    </row>
    <row r="43" spans="1:8" x14ac:dyDescent="0.35">
      <c r="B43" s="610"/>
      <c r="C43" s="610"/>
      <c r="D43" s="610"/>
      <c r="E43" s="610"/>
      <c r="F43" s="610"/>
      <c r="G43" s="610"/>
      <c r="H43" s="610"/>
    </row>
    <row r="44" spans="1:8" x14ac:dyDescent="0.35">
      <c r="B44" s="610"/>
      <c r="C44" s="610"/>
      <c r="D44" s="610"/>
      <c r="E44" s="610"/>
      <c r="F44" s="610"/>
      <c r="G44" s="610"/>
      <c r="H44" s="610"/>
    </row>
    <row r="45" spans="1:8" x14ac:dyDescent="0.35">
      <c r="B45" s="610"/>
      <c r="C45" s="610"/>
      <c r="D45" s="610"/>
      <c r="E45" s="610"/>
      <c r="F45" s="610"/>
      <c r="G45" s="610"/>
      <c r="H45" s="610"/>
    </row>
    <row r="46" spans="1:8" x14ac:dyDescent="0.35">
      <c r="B46" s="610"/>
      <c r="C46" s="610"/>
      <c r="D46" s="610"/>
      <c r="E46" s="610"/>
      <c r="F46" s="610"/>
      <c r="G46" s="610"/>
      <c r="H46" s="610"/>
    </row>
    <row r="47" spans="1:8" x14ac:dyDescent="0.35">
      <c r="B47" s="610"/>
      <c r="C47" s="610"/>
      <c r="D47" s="610"/>
      <c r="E47" s="610"/>
      <c r="F47" s="610"/>
      <c r="G47" s="610"/>
      <c r="H47" s="610"/>
    </row>
    <row r="48" spans="1:8" x14ac:dyDescent="0.35">
      <c r="B48" s="610"/>
      <c r="C48" s="610"/>
      <c r="D48" s="610"/>
      <c r="E48" s="610"/>
      <c r="F48" s="610"/>
      <c r="G48" s="610"/>
      <c r="H48" s="610"/>
    </row>
    <row r="49" spans="2:8" x14ac:dyDescent="0.35">
      <c r="B49" s="610"/>
      <c r="C49" s="610"/>
      <c r="D49" s="610"/>
      <c r="E49" s="610"/>
      <c r="F49" s="610"/>
      <c r="G49" s="610"/>
      <c r="H49" s="610"/>
    </row>
    <row r="50" spans="2:8" x14ac:dyDescent="0.35">
      <c r="B50" s="610"/>
      <c r="C50" s="610"/>
      <c r="D50" s="610"/>
      <c r="E50" s="610"/>
      <c r="F50" s="610"/>
      <c r="G50" s="610"/>
      <c r="H50" s="610"/>
    </row>
    <row r="51" spans="2:8" x14ac:dyDescent="0.35">
      <c r="B51" s="610"/>
      <c r="C51" s="610"/>
      <c r="D51" s="610"/>
      <c r="E51" s="610"/>
      <c r="F51" s="610"/>
      <c r="G51" s="610"/>
      <c r="H51" s="610"/>
    </row>
    <row r="52" spans="2:8" x14ac:dyDescent="0.35">
      <c r="B52" s="610"/>
      <c r="C52" s="610"/>
      <c r="D52" s="610"/>
      <c r="E52" s="610"/>
      <c r="F52" s="610"/>
      <c r="G52" s="610"/>
      <c r="H52" s="610"/>
    </row>
    <row r="53" spans="2:8" x14ac:dyDescent="0.35">
      <c r="B53" s="610"/>
      <c r="C53" s="610"/>
      <c r="D53" s="610"/>
      <c r="E53" s="610"/>
      <c r="F53" s="610"/>
      <c r="G53" s="610"/>
      <c r="H53" s="610"/>
    </row>
    <row r="54" spans="2:8" x14ac:dyDescent="0.35">
      <c r="B54" s="610"/>
      <c r="C54" s="610"/>
      <c r="D54" s="610"/>
      <c r="E54" s="610"/>
      <c r="F54" s="610"/>
      <c r="G54" s="610"/>
      <c r="H54" s="610"/>
    </row>
    <row r="55" spans="2:8" x14ac:dyDescent="0.35">
      <c r="B55" s="610"/>
      <c r="C55" s="610"/>
      <c r="D55" s="610"/>
      <c r="E55" s="610"/>
      <c r="F55" s="610"/>
      <c r="G55" s="610"/>
      <c r="H55" s="610"/>
    </row>
    <row r="56" spans="2:8" x14ac:dyDescent="0.35">
      <c r="B56" s="610"/>
      <c r="C56" s="610"/>
      <c r="D56" s="610"/>
      <c r="E56" s="610"/>
      <c r="F56" s="610"/>
      <c r="G56" s="610"/>
      <c r="H56" s="610"/>
    </row>
    <row r="57" spans="2:8" x14ac:dyDescent="0.35">
      <c r="B57" s="610"/>
      <c r="C57" s="610"/>
      <c r="D57" s="610"/>
      <c r="E57" s="610"/>
      <c r="F57" s="610"/>
      <c r="G57" s="610"/>
      <c r="H57" s="610"/>
    </row>
    <row r="58" spans="2:8" x14ac:dyDescent="0.35">
      <c r="B58" s="610"/>
      <c r="C58" s="610"/>
      <c r="D58" s="610"/>
      <c r="E58" s="610"/>
      <c r="F58" s="610"/>
      <c r="G58" s="610"/>
      <c r="H58" s="610"/>
    </row>
    <row r="59" spans="2:8" x14ac:dyDescent="0.35">
      <c r="B59" s="610"/>
      <c r="C59" s="610"/>
      <c r="D59" s="610"/>
      <c r="E59" s="610"/>
      <c r="F59" s="610"/>
      <c r="G59" s="610"/>
      <c r="H59" s="610"/>
    </row>
    <row r="60" spans="2:8" x14ac:dyDescent="0.35">
      <c r="B60" s="610"/>
      <c r="C60" s="610"/>
      <c r="D60" s="610"/>
      <c r="E60" s="610"/>
      <c r="F60" s="610"/>
      <c r="G60" s="610"/>
      <c r="H60" s="610"/>
    </row>
    <row r="61" spans="2:8" x14ac:dyDescent="0.35">
      <c r="B61" s="610"/>
      <c r="C61" s="610"/>
      <c r="D61" s="610"/>
      <c r="E61" s="610"/>
      <c r="F61" s="610"/>
      <c r="G61" s="610"/>
      <c r="H61" s="610"/>
    </row>
    <row r="62" spans="2:8" x14ac:dyDescent="0.35">
      <c r="B62" s="610"/>
      <c r="C62" s="610"/>
      <c r="D62" s="610"/>
      <c r="E62" s="610"/>
      <c r="F62" s="610"/>
      <c r="G62" s="610"/>
      <c r="H62" s="610"/>
    </row>
    <row r="63" spans="2:8" x14ac:dyDescent="0.35">
      <c r="B63" s="610"/>
      <c r="C63" s="610"/>
      <c r="D63" s="610"/>
      <c r="E63" s="610"/>
      <c r="F63" s="610"/>
      <c r="G63" s="610"/>
      <c r="H63" s="610"/>
    </row>
    <row r="64" spans="2:8" x14ac:dyDescent="0.35">
      <c r="B64" s="610"/>
      <c r="C64" s="610"/>
      <c r="D64" s="610"/>
      <c r="E64" s="610"/>
      <c r="F64" s="610"/>
      <c r="G64" s="610"/>
      <c r="H64" s="610"/>
    </row>
    <row r="65" spans="2:8" x14ac:dyDescent="0.35">
      <c r="B65" s="610"/>
      <c r="C65" s="610"/>
      <c r="D65" s="610"/>
      <c r="E65" s="610"/>
      <c r="F65" s="610"/>
      <c r="G65" s="610"/>
      <c r="H65" s="610"/>
    </row>
    <row r="66" spans="2:8" x14ac:dyDescent="0.35">
      <c r="B66" s="610"/>
      <c r="C66" s="610"/>
      <c r="D66" s="610"/>
      <c r="E66" s="610"/>
      <c r="F66" s="610"/>
      <c r="G66" s="610"/>
      <c r="H66" s="610"/>
    </row>
    <row r="67" spans="2:8" x14ac:dyDescent="0.35">
      <c r="B67" s="610"/>
      <c r="C67" s="610"/>
      <c r="D67" s="610"/>
      <c r="E67" s="610"/>
      <c r="F67" s="610"/>
      <c r="G67" s="610"/>
      <c r="H67" s="610"/>
    </row>
    <row r="68" spans="2:8" x14ac:dyDescent="0.35">
      <c r="B68" s="610"/>
      <c r="C68" s="610"/>
      <c r="D68" s="610"/>
      <c r="E68" s="610"/>
      <c r="F68" s="610"/>
      <c r="G68" s="610"/>
      <c r="H68" s="610"/>
    </row>
    <row r="69" spans="2:8" x14ac:dyDescent="0.35">
      <c r="B69" s="610"/>
      <c r="C69" s="610"/>
      <c r="D69" s="610"/>
      <c r="E69" s="610"/>
      <c r="F69" s="610"/>
      <c r="G69" s="610"/>
      <c r="H69" s="610"/>
    </row>
    <row r="70" spans="2:8" x14ac:dyDescent="0.35">
      <c r="B70" s="610"/>
      <c r="C70" s="610"/>
      <c r="D70" s="610"/>
      <c r="E70" s="610"/>
      <c r="F70" s="610"/>
      <c r="G70" s="610"/>
      <c r="H70" s="610"/>
    </row>
    <row r="71" spans="2:8" x14ac:dyDescent="0.35">
      <c r="B71" s="610"/>
      <c r="C71" s="610"/>
      <c r="D71" s="610"/>
      <c r="E71" s="610"/>
      <c r="F71" s="610"/>
      <c r="G71" s="610"/>
      <c r="H71" s="610"/>
    </row>
    <row r="72" spans="2:8" x14ac:dyDescent="0.35">
      <c r="B72" s="610"/>
      <c r="C72" s="610"/>
      <c r="D72" s="610"/>
      <c r="E72" s="610"/>
      <c r="F72" s="610"/>
      <c r="G72" s="610"/>
      <c r="H72" s="610"/>
    </row>
    <row r="73" spans="2:8" x14ac:dyDescent="0.35">
      <c r="B73" s="610"/>
      <c r="C73" s="610"/>
      <c r="D73" s="610"/>
      <c r="E73" s="610"/>
      <c r="F73" s="610"/>
      <c r="G73" s="610"/>
      <c r="H73" s="610"/>
    </row>
    <row r="74" spans="2:8" x14ac:dyDescent="0.35">
      <c r="B74" s="610"/>
      <c r="C74" s="610"/>
      <c r="D74" s="610"/>
      <c r="E74" s="610"/>
      <c r="F74" s="610"/>
      <c r="G74" s="610"/>
      <c r="H74" s="610"/>
    </row>
    <row r="75" spans="2:8" x14ac:dyDescent="0.35">
      <c r="B75" s="610"/>
      <c r="C75" s="610"/>
      <c r="D75" s="610"/>
      <c r="E75" s="610"/>
      <c r="F75" s="610"/>
      <c r="G75" s="610"/>
      <c r="H75" s="610"/>
    </row>
    <row r="76" spans="2:8" x14ac:dyDescent="0.35">
      <c r="B76" s="610"/>
      <c r="C76" s="610"/>
      <c r="D76" s="610"/>
      <c r="E76" s="610"/>
      <c r="F76" s="610"/>
      <c r="G76" s="610"/>
      <c r="H76" s="610"/>
    </row>
    <row r="77" spans="2:8" x14ac:dyDescent="0.35">
      <c r="B77" s="610"/>
      <c r="C77" s="610"/>
      <c r="D77" s="610"/>
      <c r="E77" s="610"/>
      <c r="F77" s="610"/>
      <c r="G77" s="610"/>
      <c r="H77" s="610"/>
    </row>
    <row r="78" spans="2:8" x14ac:dyDescent="0.35">
      <c r="B78" s="610"/>
      <c r="C78" s="610"/>
      <c r="D78" s="610"/>
      <c r="E78" s="610"/>
      <c r="F78" s="610"/>
      <c r="G78" s="610"/>
      <c r="H78" s="610"/>
    </row>
    <row r="79" spans="2:8" x14ac:dyDescent="0.35">
      <c r="B79" s="610"/>
      <c r="C79" s="610"/>
      <c r="D79" s="610"/>
      <c r="E79" s="610"/>
      <c r="F79" s="610"/>
      <c r="G79" s="610"/>
      <c r="H79" s="610"/>
    </row>
    <row r="80" spans="2:8" x14ac:dyDescent="0.35">
      <c r="B80" s="610"/>
      <c r="C80" s="610"/>
      <c r="D80" s="610"/>
      <c r="E80" s="610"/>
      <c r="F80" s="610"/>
      <c r="G80" s="610"/>
      <c r="H80" s="610"/>
    </row>
    <row r="81" spans="2:8" x14ac:dyDescent="0.35">
      <c r="B81" s="610"/>
      <c r="C81" s="610"/>
      <c r="D81" s="610"/>
      <c r="E81" s="610"/>
      <c r="F81" s="610"/>
      <c r="G81" s="610"/>
      <c r="H81" s="610"/>
    </row>
    <row r="82" spans="2:8" x14ac:dyDescent="0.35">
      <c r="B82" s="610"/>
      <c r="C82" s="610"/>
      <c r="D82" s="610"/>
      <c r="E82" s="610"/>
      <c r="F82" s="610"/>
      <c r="G82" s="610"/>
      <c r="H82" s="610"/>
    </row>
    <row r="83" spans="2:8" x14ac:dyDescent="0.35">
      <c r="B83" s="610"/>
      <c r="C83" s="610"/>
      <c r="D83" s="610"/>
      <c r="E83" s="610"/>
      <c r="F83" s="610"/>
      <c r="G83" s="610"/>
      <c r="H83" s="610"/>
    </row>
    <row r="84" spans="2:8" x14ac:dyDescent="0.35">
      <c r="B84" s="610"/>
      <c r="C84" s="610"/>
      <c r="D84" s="610"/>
      <c r="E84" s="610"/>
      <c r="F84" s="610"/>
      <c r="G84" s="610"/>
      <c r="H84" s="610"/>
    </row>
    <row r="85" spans="2:8" x14ac:dyDescent="0.35">
      <c r="B85" s="610"/>
      <c r="C85" s="610"/>
      <c r="D85" s="610"/>
      <c r="E85" s="610"/>
      <c r="F85" s="610"/>
      <c r="G85" s="610"/>
      <c r="H85" s="610"/>
    </row>
    <row r="86" spans="2:8" x14ac:dyDescent="0.35">
      <c r="B86" s="610"/>
      <c r="C86" s="610"/>
      <c r="D86" s="610"/>
      <c r="E86" s="610"/>
      <c r="F86" s="610"/>
      <c r="G86" s="610"/>
      <c r="H86" s="610"/>
    </row>
    <row r="87" spans="2:8" x14ac:dyDescent="0.35">
      <c r="B87" s="610"/>
      <c r="C87" s="610"/>
      <c r="D87" s="610"/>
      <c r="E87" s="610"/>
      <c r="F87" s="610"/>
      <c r="G87" s="610"/>
      <c r="H87" s="610"/>
    </row>
    <row r="88" spans="2:8" x14ac:dyDescent="0.35">
      <c r="B88" s="610"/>
      <c r="C88" s="610"/>
      <c r="D88" s="610"/>
      <c r="E88" s="610"/>
      <c r="F88" s="610"/>
      <c r="G88" s="610"/>
      <c r="H88" s="610"/>
    </row>
    <row r="89" spans="2:8" x14ac:dyDescent="0.35">
      <c r="B89" s="610"/>
      <c r="C89" s="610"/>
      <c r="D89" s="610"/>
      <c r="E89" s="610"/>
      <c r="F89" s="610"/>
      <c r="G89" s="610"/>
      <c r="H89" s="610"/>
    </row>
    <row r="90" spans="2:8" x14ac:dyDescent="0.35">
      <c r="B90" s="610"/>
      <c r="C90" s="610"/>
      <c r="D90" s="610"/>
      <c r="E90" s="610"/>
      <c r="F90" s="610"/>
      <c r="G90" s="610"/>
      <c r="H90" s="610"/>
    </row>
    <row r="91" spans="2:8" x14ac:dyDescent="0.35">
      <c r="B91" s="610"/>
      <c r="C91" s="610"/>
      <c r="D91" s="610"/>
      <c r="E91" s="610"/>
      <c r="F91" s="610"/>
      <c r="G91" s="610"/>
      <c r="H91" s="610"/>
    </row>
    <row r="92" spans="2:8" x14ac:dyDescent="0.35">
      <c r="B92" s="610"/>
      <c r="C92" s="610"/>
      <c r="D92" s="610"/>
      <c r="E92" s="610"/>
      <c r="F92" s="610"/>
      <c r="G92" s="610"/>
      <c r="H92" s="610"/>
    </row>
    <row r="93" spans="2:8" x14ac:dyDescent="0.35">
      <c r="B93" s="610"/>
      <c r="C93" s="610"/>
      <c r="D93" s="610"/>
      <c r="E93" s="610"/>
      <c r="F93" s="610"/>
      <c r="G93" s="610"/>
      <c r="H93" s="610"/>
    </row>
    <row r="94" spans="2:8" x14ac:dyDescent="0.35">
      <c r="B94" s="610"/>
      <c r="C94" s="610"/>
      <c r="D94" s="610"/>
      <c r="E94" s="610"/>
      <c r="F94" s="610"/>
      <c r="G94" s="610"/>
      <c r="H94" s="610"/>
    </row>
    <row r="95" spans="2:8" x14ac:dyDescent="0.35">
      <c r="B95" s="610"/>
      <c r="C95" s="610"/>
      <c r="D95" s="610"/>
      <c r="E95" s="610"/>
      <c r="F95" s="610"/>
      <c r="G95" s="610"/>
      <c r="H95" s="610"/>
    </row>
    <row r="96" spans="2:8" x14ac:dyDescent="0.35">
      <c r="B96" s="610"/>
      <c r="C96" s="610"/>
      <c r="D96" s="610"/>
      <c r="E96" s="610"/>
      <c r="F96" s="610"/>
      <c r="G96" s="610"/>
      <c r="H96" s="610"/>
    </row>
    <row r="97" spans="2:8" x14ac:dyDescent="0.35">
      <c r="B97" s="610"/>
      <c r="C97" s="610"/>
      <c r="D97" s="610"/>
      <c r="E97" s="610"/>
      <c r="F97" s="610"/>
      <c r="G97" s="610"/>
      <c r="H97" s="610"/>
    </row>
  </sheetData>
  <mergeCells count="1">
    <mergeCell ref="A11:I11"/>
  </mergeCells>
  <dataValidations count="2">
    <dataValidation type="list" allowBlank="1" showInputMessage="1" showErrorMessage="1" sqref="AC1" xr:uid="{7ECA8DA3-5C80-40CB-AFF7-F2D9852389A9}">
      <formula1>"YES, NO"</formula1>
    </dataValidation>
    <dataValidation type="list" allowBlank="1" showInputMessage="1" showErrorMessage="1" sqref="B13" xr:uid="{4CBB0141-F0DB-4805-803B-61578FDC7C97}">
      <formula1>"I, II, III, IV, V"</formula1>
    </dataValidation>
  </dataValidations>
  <pageMargins left="0.70866141732283472" right="0.70866141732283472" top="1.3385826771653544" bottom="0.47244094488188981" header="0.31496062992125984" footer="0.31496062992125984"/>
  <pageSetup scale="63" orientation="landscape" r:id="rId1"/>
  <headerFooter scaleWithDoc="0">
    <oddHeader>&amp;R&amp;7Toronto Hydro-Electric System Limited 
EB-2022-0065
Tab 3
Schedule 1
ORIGINAL
Page &amp;P of &amp;N</oddHeader>
    <oddFooter>&amp;C&amp;7&amp;A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BD429-9668-4843-A772-56AAB209A0D2}">
  <sheetPr>
    <pageSetUpPr fitToPage="1"/>
  </sheetPr>
  <dimension ref="A1:F66"/>
  <sheetViews>
    <sheetView showGridLines="0" zoomScale="80" zoomScaleNormal="80" workbookViewId="0"/>
  </sheetViews>
  <sheetFormatPr defaultColWidth="9.1796875" defaultRowHeight="14.5" x14ac:dyDescent="0.35"/>
  <cols>
    <col min="1" max="1" width="18.81640625" customWidth="1"/>
    <col min="2" max="2" width="4.1796875" customWidth="1"/>
    <col min="3" max="3" width="41.54296875" customWidth="1"/>
    <col min="5" max="5" width="124.1796875" style="2" customWidth="1"/>
  </cols>
  <sheetData>
    <row r="1" spans="1:6" ht="18.5" x14ac:dyDescent="0.45">
      <c r="A1" s="1" t="s">
        <v>0</v>
      </c>
      <c r="B1" s="1"/>
    </row>
    <row r="2" spans="1:6" ht="15" thickBot="1" x14ac:dyDescent="0.4"/>
    <row r="3" spans="1:6" ht="15" customHeight="1" thickBot="1" x14ac:dyDescent="0.5">
      <c r="B3" s="727" t="s">
        <v>1</v>
      </c>
      <c r="C3" s="728"/>
      <c r="D3" s="728"/>
      <c r="E3" s="729"/>
    </row>
    <row r="4" spans="1:6" ht="15.5" x14ac:dyDescent="0.35">
      <c r="B4" s="3"/>
      <c r="C4" s="4"/>
      <c r="D4" s="5"/>
      <c r="E4" s="6"/>
    </row>
    <row r="5" spans="1:6" s="5" customFormat="1" ht="15.5" x14ac:dyDescent="0.35">
      <c r="B5" s="7">
        <v>1</v>
      </c>
      <c r="C5" s="730" t="s">
        <v>2</v>
      </c>
      <c r="D5" s="731"/>
      <c r="E5" s="732"/>
      <c r="F5" s="8"/>
    </row>
    <row r="6" spans="1:6" s="5" customFormat="1" ht="16" thickBot="1" x14ac:dyDescent="0.4">
      <c r="B6" s="9"/>
      <c r="C6" s="733"/>
      <c r="D6" s="734"/>
      <c r="E6" s="735"/>
      <c r="F6" s="8"/>
    </row>
    <row r="7" spans="1:6" ht="15.5" x14ac:dyDescent="0.35">
      <c r="B7" s="10"/>
      <c r="C7" s="5"/>
      <c r="D7" s="5"/>
      <c r="E7" s="11"/>
    </row>
    <row r="8" spans="1:6" ht="15.5" x14ac:dyDescent="0.35">
      <c r="C8" s="5"/>
      <c r="D8" s="5"/>
      <c r="E8" s="11"/>
    </row>
    <row r="9" spans="1:6" ht="15.5" x14ac:dyDescent="0.35">
      <c r="C9" s="5"/>
      <c r="D9" s="5"/>
      <c r="E9" s="11"/>
    </row>
    <row r="11" spans="1:6" ht="19" thickBot="1" x14ac:dyDescent="0.5">
      <c r="A11" s="12" t="s">
        <v>3</v>
      </c>
      <c r="B11" s="13"/>
      <c r="C11" s="14"/>
      <c r="D11" s="14"/>
      <c r="E11" s="15"/>
    </row>
    <row r="12" spans="1:6" ht="15" thickBot="1" x14ac:dyDescent="0.4">
      <c r="A12" s="16" t="s">
        <v>4</v>
      </c>
      <c r="B12" s="736" t="s">
        <v>5</v>
      </c>
      <c r="C12" s="737"/>
      <c r="D12" s="17" t="s">
        <v>6</v>
      </c>
      <c r="E12" s="18" t="s">
        <v>7</v>
      </c>
    </row>
    <row r="13" spans="1:6" x14ac:dyDescent="0.35">
      <c r="A13" s="738" t="s">
        <v>8</v>
      </c>
      <c r="B13" s="740" t="s">
        <v>9</v>
      </c>
      <c r="C13" s="741"/>
      <c r="D13" s="19">
        <v>1</v>
      </c>
      <c r="E13" s="20" t="s">
        <v>10</v>
      </c>
    </row>
    <row r="14" spans="1:6" x14ac:dyDescent="0.35">
      <c r="A14" s="738"/>
      <c r="B14" s="740"/>
      <c r="C14" s="741"/>
      <c r="D14" s="19"/>
      <c r="E14" s="21" t="s">
        <v>11</v>
      </c>
    </row>
    <row r="15" spans="1:6" x14ac:dyDescent="0.35">
      <c r="A15" s="738"/>
      <c r="B15" s="740"/>
      <c r="C15" s="741"/>
      <c r="D15" s="19"/>
      <c r="E15" s="20" t="s">
        <v>12</v>
      </c>
    </row>
    <row r="16" spans="1:6" ht="43.5" x14ac:dyDescent="0.35">
      <c r="A16" s="738"/>
      <c r="B16" s="740"/>
      <c r="C16" s="741"/>
      <c r="D16" s="19"/>
      <c r="E16" s="20" t="s">
        <v>13</v>
      </c>
    </row>
    <row r="17" spans="1:5" x14ac:dyDescent="0.35">
      <c r="A17" s="738"/>
      <c r="B17" s="740"/>
      <c r="C17" s="741"/>
      <c r="D17" s="19"/>
      <c r="E17" s="20"/>
    </row>
    <row r="18" spans="1:5" x14ac:dyDescent="0.35">
      <c r="A18" s="738"/>
      <c r="B18" s="740"/>
      <c r="C18" s="741"/>
      <c r="D18" s="19"/>
      <c r="E18" s="20" t="s">
        <v>14</v>
      </c>
    </row>
    <row r="19" spans="1:5" x14ac:dyDescent="0.35">
      <c r="A19" s="738"/>
      <c r="B19" s="740"/>
      <c r="C19" s="741"/>
      <c r="D19" s="19"/>
      <c r="E19" s="20" t="s">
        <v>15</v>
      </c>
    </row>
    <row r="20" spans="1:5" ht="29" x14ac:dyDescent="0.35">
      <c r="A20" s="738"/>
      <c r="B20" s="740"/>
      <c r="C20" s="741"/>
      <c r="D20" s="19"/>
      <c r="E20" s="20" t="s">
        <v>16</v>
      </c>
    </row>
    <row r="21" spans="1:5" ht="29" x14ac:dyDescent="0.35">
      <c r="A21" s="738"/>
      <c r="B21" s="740"/>
      <c r="C21" s="741"/>
      <c r="D21" s="19"/>
      <c r="E21" s="20" t="s">
        <v>17</v>
      </c>
    </row>
    <row r="22" spans="1:5" x14ac:dyDescent="0.35">
      <c r="A22" s="739"/>
      <c r="B22" s="742"/>
      <c r="C22" s="743"/>
      <c r="D22" s="22"/>
      <c r="E22" s="23"/>
    </row>
    <row r="23" spans="1:5" x14ac:dyDescent="0.35">
      <c r="A23" s="744" t="s">
        <v>18</v>
      </c>
      <c r="B23" s="745" t="s">
        <v>19</v>
      </c>
      <c r="C23" s="746"/>
      <c r="D23" s="19">
        <v>2</v>
      </c>
      <c r="E23" s="20" t="s">
        <v>20</v>
      </c>
    </row>
    <row r="24" spans="1:5" x14ac:dyDescent="0.35">
      <c r="A24" s="738"/>
      <c r="B24" s="740"/>
      <c r="C24" s="741"/>
      <c r="D24" s="19"/>
      <c r="E24" s="20"/>
    </row>
    <row r="25" spans="1:5" ht="72.5" x14ac:dyDescent="0.35">
      <c r="A25" s="738"/>
      <c r="B25" s="740"/>
      <c r="C25" s="741"/>
      <c r="D25" s="19"/>
      <c r="E25" s="20" t="s">
        <v>21</v>
      </c>
    </row>
    <row r="26" spans="1:5" x14ac:dyDescent="0.35">
      <c r="A26" s="738"/>
      <c r="B26" s="740"/>
      <c r="C26" s="741"/>
      <c r="D26" s="19"/>
      <c r="E26" s="20"/>
    </row>
    <row r="27" spans="1:5" ht="174" x14ac:dyDescent="0.35">
      <c r="A27" s="738"/>
      <c r="B27" s="740"/>
      <c r="C27" s="741"/>
      <c r="D27" s="19"/>
      <c r="E27" s="24" t="s">
        <v>22</v>
      </c>
    </row>
    <row r="28" spans="1:5" x14ac:dyDescent="0.35">
      <c r="A28" s="738"/>
      <c r="B28" s="740"/>
      <c r="C28" s="741"/>
      <c r="D28" s="19"/>
      <c r="E28" s="24"/>
    </row>
    <row r="29" spans="1:5" x14ac:dyDescent="0.35">
      <c r="A29" s="738"/>
      <c r="B29" s="740"/>
      <c r="C29" s="741"/>
      <c r="D29" s="19">
        <v>3</v>
      </c>
      <c r="E29" s="24" t="s">
        <v>23</v>
      </c>
    </row>
    <row r="30" spans="1:5" x14ac:dyDescent="0.35">
      <c r="A30" s="739"/>
      <c r="B30" s="742"/>
      <c r="C30" s="743"/>
      <c r="D30" s="19"/>
      <c r="E30" s="24"/>
    </row>
    <row r="31" spans="1:5" x14ac:dyDescent="0.35">
      <c r="A31" s="744" t="s">
        <v>24</v>
      </c>
      <c r="B31" s="745" t="s">
        <v>25</v>
      </c>
      <c r="C31" s="746"/>
      <c r="D31" s="25">
        <v>4</v>
      </c>
      <c r="E31" s="26" t="s">
        <v>26</v>
      </c>
    </row>
    <row r="32" spans="1:5" x14ac:dyDescent="0.35">
      <c r="A32" s="738"/>
      <c r="B32" s="740"/>
      <c r="C32" s="741"/>
      <c r="D32" s="19"/>
      <c r="E32" s="24"/>
    </row>
    <row r="33" spans="1:5" x14ac:dyDescent="0.35">
      <c r="A33" s="738"/>
      <c r="B33" s="740"/>
      <c r="C33" s="741"/>
      <c r="D33" s="19">
        <v>5</v>
      </c>
      <c r="E33" s="27" t="s">
        <v>27</v>
      </c>
    </row>
    <row r="34" spans="1:5" x14ac:dyDescent="0.35">
      <c r="A34" s="739"/>
      <c r="B34" s="742"/>
      <c r="C34" s="743"/>
      <c r="D34" s="22"/>
      <c r="E34" s="23"/>
    </row>
    <row r="35" spans="1:5" ht="30" customHeight="1" x14ac:dyDescent="0.35">
      <c r="A35" s="744" t="s">
        <v>28</v>
      </c>
      <c r="B35" s="745" t="s">
        <v>29</v>
      </c>
      <c r="C35" s="746"/>
      <c r="D35" s="25">
        <v>6</v>
      </c>
      <c r="E35" s="28" t="s">
        <v>30</v>
      </c>
    </row>
    <row r="36" spans="1:5" x14ac:dyDescent="0.35">
      <c r="A36" s="738"/>
      <c r="B36" s="740"/>
      <c r="C36" s="741"/>
      <c r="D36" s="19"/>
      <c r="E36" s="29"/>
    </row>
    <row r="37" spans="1:5" ht="29" x14ac:dyDescent="0.35">
      <c r="A37" s="738"/>
      <c r="B37" s="740"/>
      <c r="C37" s="741"/>
      <c r="D37" s="19">
        <v>7</v>
      </c>
      <c r="E37" s="20" t="s">
        <v>31</v>
      </c>
    </row>
    <row r="38" spans="1:5" x14ac:dyDescent="0.35">
      <c r="A38" s="738"/>
      <c r="B38" s="740"/>
      <c r="C38" s="741"/>
      <c r="D38" s="19"/>
      <c r="E38" s="20"/>
    </row>
    <row r="39" spans="1:5" ht="29" x14ac:dyDescent="0.35">
      <c r="A39" s="738"/>
      <c r="B39" s="740"/>
      <c r="C39" s="741"/>
      <c r="D39" s="19"/>
      <c r="E39" s="20" t="s">
        <v>32</v>
      </c>
    </row>
    <row r="40" spans="1:5" x14ac:dyDescent="0.35">
      <c r="A40" s="738"/>
      <c r="B40" s="740"/>
      <c r="C40" s="741"/>
      <c r="D40" s="19"/>
      <c r="E40" s="20"/>
    </row>
    <row r="41" spans="1:5" ht="184.75" customHeight="1" x14ac:dyDescent="0.35">
      <c r="A41" s="738"/>
      <c r="B41" s="740"/>
      <c r="C41" s="741"/>
      <c r="D41" s="19">
        <v>8</v>
      </c>
      <c r="E41" s="30" t="s">
        <v>33</v>
      </c>
    </row>
    <row r="42" spans="1:5" x14ac:dyDescent="0.35">
      <c r="A42" s="738"/>
      <c r="B42" s="740"/>
      <c r="C42" s="741"/>
      <c r="D42" s="19"/>
      <c r="E42" s="20"/>
    </row>
    <row r="43" spans="1:5" ht="72.5" x14ac:dyDescent="0.35">
      <c r="A43" s="738"/>
      <c r="B43" s="740"/>
      <c r="C43" s="741"/>
      <c r="D43" s="19">
        <v>9</v>
      </c>
      <c r="E43" s="30" t="s">
        <v>34</v>
      </c>
    </row>
    <row r="44" spans="1:5" x14ac:dyDescent="0.35">
      <c r="A44" s="739"/>
      <c r="B44" s="742"/>
      <c r="C44" s="743"/>
      <c r="D44" s="22"/>
      <c r="E44" s="23"/>
    </row>
    <row r="45" spans="1:5" ht="30" customHeight="1" x14ac:dyDescent="0.35">
      <c r="A45" s="744" t="s">
        <v>35</v>
      </c>
      <c r="B45" s="745" t="s">
        <v>36</v>
      </c>
      <c r="C45" s="746"/>
      <c r="D45" s="25">
        <v>10</v>
      </c>
      <c r="E45" s="31" t="s">
        <v>37</v>
      </c>
    </row>
    <row r="46" spans="1:5" x14ac:dyDescent="0.35">
      <c r="A46" s="738"/>
      <c r="B46" s="740"/>
      <c r="C46" s="741"/>
      <c r="D46" s="19"/>
      <c r="E46" s="24"/>
    </row>
    <row r="47" spans="1:5" x14ac:dyDescent="0.35">
      <c r="A47" s="738"/>
      <c r="B47" s="740"/>
      <c r="C47" s="741"/>
      <c r="D47" s="19"/>
      <c r="E47" s="24" t="s">
        <v>38</v>
      </c>
    </row>
    <row r="48" spans="1:5" x14ac:dyDescent="0.35">
      <c r="A48" s="738"/>
      <c r="B48" s="740"/>
      <c r="C48" s="741"/>
      <c r="D48" s="19"/>
      <c r="E48" s="24"/>
    </row>
    <row r="49" spans="1:5" ht="55" customHeight="1" x14ac:dyDescent="0.35">
      <c r="A49" s="738"/>
      <c r="B49" s="740"/>
      <c r="C49" s="741"/>
      <c r="D49" s="19"/>
      <c r="E49" s="24" t="s">
        <v>39</v>
      </c>
    </row>
    <row r="50" spans="1:5" x14ac:dyDescent="0.35">
      <c r="A50" s="739"/>
      <c r="B50" s="742"/>
      <c r="C50" s="743"/>
      <c r="D50" s="22"/>
      <c r="E50" s="23"/>
    </row>
    <row r="51" spans="1:5" ht="45" customHeight="1" x14ac:dyDescent="0.35">
      <c r="A51" s="744" t="s">
        <v>40</v>
      </c>
      <c r="B51" s="747" t="s">
        <v>41</v>
      </c>
      <c r="C51" s="748"/>
      <c r="D51" s="25">
        <v>11</v>
      </c>
      <c r="E51" s="31" t="s">
        <v>42</v>
      </c>
    </row>
    <row r="52" spans="1:5" x14ac:dyDescent="0.35">
      <c r="A52" s="739"/>
      <c r="B52" s="749"/>
      <c r="C52" s="750"/>
      <c r="D52" s="22"/>
      <c r="E52" s="23"/>
    </row>
    <row r="53" spans="1:5" ht="30" customHeight="1" x14ac:dyDescent="0.35">
      <c r="A53" s="744" t="s">
        <v>43</v>
      </c>
      <c r="B53" s="745" t="s">
        <v>44</v>
      </c>
      <c r="C53" s="746"/>
      <c r="D53" s="25">
        <v>12</v>
      </c>
      <c r="E53" s="31" t="s">
        <v>45</v>
      </c>
    </row>
    <row r="54" spans="1:5" x14ac:dyDescent="0.35">
      <c r="A54" s="738"/>
      <c r="B54" s="740"/>
      <c r="C54" s="741"/>
      <c r="D54" s="19"/>
      <c r="E54" s="24"/>
    </row>
    <row r="55" spans="1:5" x14ac:dyDescent="0.35">
      <c r="A55" s="738"/>
      <c r="B55" s="740"/>
      <c r="C55" s="741"/>
      <c r="D55" s="19"/>
      <c r="E55" s="30" t="s">
        <v>46</v>
      </c>
    </row>
    <row r="56" spans="1:5" x14ac:dyDescent="0.35">
      <c r="A56" s="738"/>
      <c r="B56" s="740"/>
      <c r="C56" s="741"/>
      <c r="D56" s="19"/>
      <c r="E56" s="30"/>
    </row>
    <row r="57" spans="1:5" ht="43.5" x14ac:dyDescent="0.35">
      <c r="A57" s="738"/>
      <c r="B57" s="740"/>
      <c r="C57" s="741"/>
      <c r="D57" s="19"/>
      <c r="E57" s="24" t="s">
        <v>47</v>
      </c>
    </row>
    <row r="58" spans="1:5" x14ac:dyDescent="0.35">
      <c r="A58" s="739"/>
      <c r="B58" s="742"/>
      <c r="C58" s="743"/>
      <c r="D58" s="22"/>
      <c r="E58" s="23"/>
    </row>
    <row r="59" spans="1:5" ht="30" customHeight="1" x14ac:dyDescent="0.35">
      <c r="A59" s="744" t="s">
        <v>48</v>
      </c>
      <c r="B59" s="745" t="s">
        <v>49</v>
      </c>
      <c r="C59" s="746"/>
      <c r="D59" s="25">
        <v>13</v>
      </c>
      <c r="E59" s="32" t="s">
        <v>50</v>
      </c>
    </row>
    <row r="60" spans="1:5" x14ac:dyDescent="0.35">
      <c r="A60" s="738"/>
      <c r="B60" s="740"/>
      <c r="C60" s="741"/>
      <c r="D60" s="19"/>
      <c r="E60" s="30"/>
    </row>
    <row r="61" spans="1:5" ht="43.5" x14ac:dyDescent="0.35">
      <c r="A61" s="738"/>
      <c r="B61" s="740"/>
      <c r="C61" s="741"/>
      <c r="D61" s="19"/>
      <c r="E61" s="24" t="s">
        <v>51</v>
      </c>
    </row>
    <row r="62" spans="1:5" x14ac:dyDescent="0.35">
      <c r="A62" s="739"/>
      <c r="B62" s="742"/>
      <c r="C62" s="743"/>
      <c r="D62" s="22"/>
      <c r="E62" s="23"/>
    </row>
    <row r="63" spans="1:5" ht="30" customHeight="1" x14ac:dyDescent="0.35">
      <c r="A63" s="744" t="s">
        <v>52</v>
      </c>
      <c r="B63" s="747" t="s">
        <v>53</v>
      </c>
      <c r="C63" s="748"/>
      <c r="D63" s="19">
        <v>14</v>
      </c>
      <c r="E63" s="26" t="s">
        <v>54</v>
      </c>
    </row>
    <row r="64" spans="1:5" x14ac:dyDescent="0.35">
      <c r="A64" s="739"/>
      <c r="B64" s="749"/>
      <c r="C64" s="750"/>
      <c r="D64" s="19"/>
      <c r="E64" s="20"/>
    </row>
    <row r="65" spans="1:5" ht="30" customHeight="1" x14ac:dyDescent="0.35">
      <c r="A65" s="744" t="s">
        <v>55</v>
      </c>
      <c r="B65" s="747" t="s">
        <v>56</v>
      </c>
      <c r="C65" s="748"/>
      <c r="D65" s="25">
        <v>15</v>
      </c>
      <c r="E65" s="31" t="s">
        <v>57</v>
      </c>
    </row>
    <row r="66" spans="1:5" ht="15" thickBot="1" x14ac:dyDescent="0.4">
      <c r="A66" s="751"/>
      <c r="B66" s="752"/>
      <c r="C66" s="753"/>
      <c r="D66" s="33"/>
      <c r="E66" s="34"/>
    </row>
  </sheetData>
  <mergeCells count="24">
    <mergeCell ref="A59:A62"/>
    <mergeCell ref="B59:C62"/>
    <mergeCell ref="A63:A64"/>
    <mergeCell ref="B63:C64"/>
    <mergeCell ref="A65:A66"/>
    <mergeCell ref="B65:C66"/>
    <mergeCell ref="A45:A50"/>
    <mergeCell ref="B45:C50"/>
    <mergeCell ref="A51:A52"/>
    <mergeCell ref="B51:C52"/>
    <mergeCell ref="A53:A58"/>
    <mergeCell ref="B53:C58"/>
    <mergeCell ref="A23:A30"/>
    <mergeCell ref="B23:C30"/>
    <mergeCell ref="A31:A34"/>
    <mergeCell ref="B31:C34"/>
    <mergeCell ref="A35:A44"/>
    <mergeCell ref="B35:C44"/>
    <mergeCell ref="B3:E3"/>
    <mergeCell ref="C5:E5"/>
    <mergeCell ref="C6:E6"/>
    <mergeCell ref="B12:C12"/>
    <mergeCell ref="A13:A22"/>
    <mergeCell ref="B13:C22"/>
  </mergeCells>
  <pageMargins left="0.70866141732283472" right="0.70866141732283472" top="1.3385826771653544" bottom="0.47244094488188981" header="0.31496062992125984" footer="0.31496062992125984"/>
  <pageSetup scale="61" fitToHeight="0" orientation="landscape" r:id="rId1"/>
  <headerFooter scaleWithDoc="0">
    <oddHeader>&amp;R&amp;7Toronto Hydro-Electric System Limited 
EB-2022-0065
Tab 3
Schedule 1
ORIGINAL
Page &amp;P of &amp;N</oddHeader>
    <oddFooter>&amp;C&amp;7&amp;A</oddFooter>
  </headerFooter>
  <rowBreaks count="2" manualBreakCount="2">
    <brk id="30" max="16383" man="1"/>
    <brk id="44"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BF99B-EE3B-4125-A7AC-7F0FB0C62E54}">
  <sheetPr>
    <pageSetUpPr fitToPage="1"/>
  </sheetPr>
  <dimension ref="A1:U78"/>
  <sheetViews>
    <sheetView showGridLines="0" topLeftCell="A3" zoomScale="80" zoomScaleNormal="80" workbookViewId="0">
      <selection activeCell="J51" sqref="J51"/>
    </sheetView>
  </sheetViews>
  <sheetFormatPr defaultColWidth="9.26953125" defaultRowHeight="14.5" x14ac:dyDescent="0.35"/>
  <cols>
    <col min="1" max="1" width="13.26953125" style="127" customWidth="1"/>
    <col min="2" max="2" width="3.453125" style="127" customWidth="1"/>
    <col min="3" max="4" width="9.26953125" style="127"/>
    <col min="5" max="5" width="51.453125" style="127" customWidth="1"/>
    <col min="6" max="7" width="9.26953125" style="127"/>
    <col min="8" max="8" width="16" style="127" customWidth="1"/>
    <col min="9" max="10" width="9.26953125" style="127"/>
    <col min="11" max="11" width="11.26953125" style="127" bestFit="1" customWidth="1"/>
    <col min="12" max="12" width="9.26953125" style="127"/>
    <col min="13" max="13" width="13.453125" style="127" customWidth="1"/>
    <col min="14" max="16384" width="9.26953125" style="127"/>
  </cols>
  <sheetData>
    <row r="1" spans="2:21" x14ac:dyDescent="0.35">
      <c r="U1" s="193" t="s">
        <v>163</v>
      </c>
    </row>
    <row r="2" spans="2:21" x14ac:dyDescent="0.35">
      <c r="C2" s="127" t="b">
        <v>0</v>
      </c>
    </row>
    <row r="3" spans="2:21" x14ac:dyDescent="0.35">
      <c r="C3" s="127" t="b">
        <v>0</v>
      </c>
    </row>
    <row r="11" spans="2:21" x14ac:dyDescent="0.35">
      <c r="G11" s="194"/>
    </row>
    <row r="12" spans="2:21" x14ac:dyDescent="0.35">
      <c r="B12" s="195"/>
      <c r="C12" s="195"/>
      <c r="D12" s="195"/>
      <c r="E12" s="195"/>
      <c r="F12" s="195"/>
      <c r="G12" s="194"/>
      <c r="M12" s="196" t="s">
        <v>164</v>
      </c>
      <c r="N12" s="197">
        <v>1</v>
      </c>
    </row>
    <row r="13" spans="2:21" ht="15" thickBot="1" x14ac:dyDescent="0.4">
      <c r="G13" s="194"/>
    </row>
    <row r="14" spans="2:21" ht="16.5" customHeight="1" thickTop="1" thickBot="1" x14ac:dyDescent="0.4">
      <c r="E14" s="198" t="s">
        <v>165</v>
      </c>
      <c r="F14" s="779" t="s">
        <v>166</v>
      </c>
      <c r="G14" s="780"/>
      <c r="H14" s="780"/>
      <c r="I14" s="780"/>
      <c r="J14" s="780"/>
      <c r="K14" s="780"/>
      <c r="L14" s="781"/>
    </row>
    <row r="15" spans="2:21" hidden="1" x14ac:dyDescent="0.35">
      <c r="E15" s="199"/>
      <c r="F15" s="200"/>
      <c r="G15" s="201"/>
      <c r="H15" s="200"/>
      <c r="I15" s="200"/>
      <c r="J15" s="200"/>
    </row>
    <row r="16" spans="2:21" ht="15.5" hidden="1" thickTop="1" thickBot="1" x14ac:dyDescent="0.4">
      <c r="E16" s="202" t="s">
        <v>167</v>
      </c>
      <c r="F16" s="782"/>
      <c r="G16" s="783"/>
      <c r="H16" s="783"/>
      <c r="I16" s="783"/>
      <c r="J16" s="784"/>
    </row>
    <row r="17" spans="1:15" ht="15" thickBot="1" x14ac:dyDescent="0.4">
      <c r="E17" s="135"/>
    </row>
    <row r="18" spans="1:15" ht="15.5" thickTop="1" thickBot="1" x14ac:dyDescent="0.4">
      <c r="E18" s="202" t="s">
        <v>168</v>
      </c>
      <c r="F18" s="785" t="s">
        <v>169</v>
      </c>
      <c r="G18" s="786"/>
      <c r="H18" s="786"/>
    </row>
    <row r="19" spans="1:15" ht="15" thickBot="1" x14ac:dyDescent="0.4">
      <c r="E19" s="135"/>
    </row>
    <row r="20" spans="1:15" ht="15.5" thickTop="1" thickBot="1" x14ac:dyDescent="0.4">
      <c r="E20" s="202" t="s">
        <v>170</v>
      </c>
      <c r="F20" s="785"/>
      <c r="G20" s="786"/>
      <c r="H20" s="786"/>
      <c r="I20" s="786"/>
      <c r="J20" s="786"/>
      <c r="K20" s="786"/>
      <c r="M20" s="203"/>
    </row>
    <row r="21" spans="1:15" ht="15" thickBot="1" x14ac:dyDescent="0.4">
      <c r="E21" s="204"/>
      <c r="F21" s="200"/>
      <c r="G21" s="201"/>
      <c r="H21" s="200"/>
      <c r="I21" s="200"/>
      <c r="J21" s="200"/>
    </row>
    <row r="22" spans="1:15" ht="15.5" thickTop="1" thickBot="1" x14ac:dyDescent="0.4">
      <c r="E22" s="198" t="s">
        <v>171</v>
      </c>
      <c r="F22" s="785"/>
      <c r="G22" s="786"/>
      <c r="H22" s="786"/>
    </row>
    <row r="23" spans="1:15" ht="15" thickBot="1" x14ac:dyDescent="0.4">
      <c r="E23" s="204"/>
      <c r="F23" s="200"/>
      <c r="G23" s="201"/>
      <c r="H23" s="200"/>
      <c r="I23" s="200"/>
      <c r="J23" s="200"/>
      <c r="O23" s="205"/>
    </row>
    <row r="24" spans="1:15" ht="15.5" thickTop="1" thickBot="1" x14ac:dyDescent="0.4">
      <c r="E24" s="198" t="s">
        <v>172</v>
      </c>
      <c r="F24" s="776"/>
      <c r="G24" s="777"/>
      <c r="H24" s="777"/>
      <c r="I24" s="777"/>
      <c r="J24" s="778"/>
    </row>
    <row r="25" spans="1:15" ht="15" thickBot="1" x14ac:dyDescent="0.4">
      <c r="E25" s="204"/>
      <c r="F25" s="200"/>
      <c r="G25" s="201"/>
      <c r="H25" s="200"/>
      <c r="I25" s="200"/>
      <c r="J25" s="200"/>
      <c r="M25" s="205"/>
    </row>
    <row r="26" spans="1:15" ht="16.5" customHeight="1" thickTop="1" thickBot="1" x14ac:dyDescent="0.4">
      <c r="E26" s="198" t="s">
        <v>173</v>
      </c>
      <c r="F26" s="774">
        <v>44927</v>
      </c>
      <c r="G26" s="775"/>
      <c r="H26" s="775"/>
      <c r="K26" s="206"/>
    </row>
    <row r="27" spans="1:15" ht="15" thickBot="1" x14ac:dyDescent="0.4">
      <c r="K27" s="205"/>
    </row>
    <row r="28" spans="1:15" ht="15.5" thickTop="1" thickBot="1" x14ac:dyDescent="0.4">
      <c r="E28" s="207" t="s">
        <v>174</v>
      </c>
      <c r="F28" s="763" t="s">
        <v>175</v>
      </c>
      <c r="G28" s="764"/>
      <c r="H28" s="765"/>
    </row>
    <row r="29" spans="1:15" ht="15" thickBot="1" x14ac:dyDescent="0.4"/>
    <row r="30" spans="1:15" ht="30.75" customHeight="1" thickTop="1" thickBot="1" x14ac:dyDescent="0.4">
      <c r="A30" s="761" t="s">
        <v>176</v>
      </c>
      <c r="B30" s="761"/>
      <c r="C30" s="761"/>
      <c r="D30" s="761"/>
      <c r="E30" s="762"/>
      <c r="F30" s="763">
        <v>2020</v>
      </c>
      <c r="G30" s="764"/>
      <c r="H30" s="765"/>
    </row>
    <row r="31" spans="1:15" ht="78" customHeight="1" thickBot="1" x14ac:dyDescent="0.4">
      <c r="A31" s="761" t="s">
        <v>177</v>
      </c>
      <c r="B31" s="761"/>
      <c r="C31" s="761"/>
      <c r="D31" s="761"/>
      <c r="E31" s="761"/>
      <c r="F31" s="761"/>
      <c r="G31" s="761"/>
      <c r="H31" s="761"/>
      <c r="I31" s="761"/>
      <c r="J31" s="761"/>
    </row>
    <row r="32" spans="1:15" ht="30.75" customHeight="1" thickTop="1" thickBot="1" x14ac:dyDescent="0.4">
      <c r="A32" s="761" t="s">
        <v>178</v>
      </c>
      <c r="B32" s="761"/>
      <c r="C32" s="761"/>
      <c r="D32" s="761"/>
      <c r="E32" s="762"/>
      <c r="F32" s="208">
        <v>2019</v>
      </c>
      <c r="G32" s="209"/>
      <c r="H32" s="209"/>
    </row>
    <row r="33" spans="1:8" ht="6.75" customHeight="1" thickTop="1" thickBot="1" x14ac:dyDescent="0.4">
      <c r="A33" s="210"/>
      <c r="B33" s="210"/>
      <c r="C33" s="210"/>
      <c r="D33" s="210"/>
      <c r="E33" s="211"/>
    </row>
    <row r="34" spans="1:8" ht="74.25" customHeight="1" thickTop="1" x14ac:dyDescent="0.35">
      <c r="A34" s="761" t="s">
        <v>179</v>
      </c>
      <c r="B34" s="761"/>
      <c r="C34" s="761"/>
      <c r="D34" s="761"/>
      <c r="E34" s="759"/>
      <c r="F34" s="768">
        <v>2019</v>
      </c>
      <c r="G34" s="212"/>
      <c r="H34" s="212"/>
    </row>
    <row r="35" spans="1:8" ht="30.4" customHeight="1" x14ac:dyDescent="0.35">
      <c r="A35" s="761" t="s">
        <v>180</v>
      </c>
      <c r="B35" s="761"/>
      <c r="C35" s="761"/>
      <c r="D35" s="761"/>
      <c r="E35" s="761"/>
      <c r="F35" s="769"/>
      <c r="G35" s="212"/>
      <c r="H35" s="212"/>
    </row>
    <row r="36" spans="1:8" ht="86.25" customHeight="1" x14ac:dyDescent="0.35">
      <c r="A36" s="771" t="s">
        <v>181</v>
      </c>
      <c r="B36" s="771"/>
      <c r="C36" s="771"/>
      <c r="D36" s="771"/>
      <c r="E36" s="771"/>
      <c r="F36" s="769"/>
      <c r="G36" s="212"/>
      <c r="H36" s="212"/>
    </row>
    <row r="37" spans="1:8" ht="4.5" customHeight="1" thickBot="1" x14ac:dyDescent="0.4">
      <c r="A37" s="761"/>
      <c r="B37" s="761"/>
      <c r="C37" s="761"/>
      <c r="D37" s="761"/>
      <c r="E37" s="761"/>
      <c r="F37" s="770"/>
      <c r="G37" s="212"/>
      <c r="H37" s="212"/>
    </row>
    <row r="38" spans="1:8" ht="30.75" customHeight="1" thickTop="1" thickBot="1" x14ac:dyDescent="0.4">
      <c r="A38" s="210"/>
      <c r="B38" s="210"/>
      <c r="C38" s="210"/>
      <c r="D38" s="210"/>
      <c r="E38" s="211"/>
      <c r="F38" s="212"/>
      <c r="G38" s="212"/>
      <c r="H38" s="212"/>
    </row>
    <row r="39" spans="1:8" ht="17.25" customHeight="1" thickTop="1" x14ac:dyDescent="0.35">
      <c r="A39" s="761" t="s">
        <v>182</v>
      </c>
      <c r="B39" s="761"/>
      <c r="C39" s="761"/>
      <c r="D39" s="761"/>
      <c r="E39" s="761"/>
      <c r="F39" s="772">
        <v>2019</v>
      </c>
      <c r="G39" s="212"/>
      <c r="H39" s="212"/>
    </row>
    <row r="40" spans="1:8" ht="15" customHeight="1" thickBot="1" x14ac:dyDescent="0.4">
      <c r="A40" s="761"/>
      <c r="B40" s="761"/>
      <c r="C40" s="761"/>
      <c r="D40" s="761"/>
      <c r="E40" s="761"/>
      <c r="F40" s="773"/>
      <c r="G40" s="212"/>
      <c r="H40" s="212"/>
    </row>
    <row r="41" spans="1:8" ht="16.5" customHeight="1" thickTop="1" thickBot="1" x14ac:dyDescent="0.4">
      <c r="A41" s="761" t="s">
        <v>183</v>
      </c>
      <c r="B41" s="761"/>
      <c r="C41" s="761"/>
      <c r="D41" s="761"/>
      <c r="E41" s="761"/>
      <c r="F41" s="209"/>
      <c r="G41" s="212"/>
      <c r="H41" s="212"/>
    </row>
    <row r="42" spans="1:8" ht="45.75" customHeight="1" thickTop="1" x14ac:dyDescent="0.35">
      <c r="A42" s="761" t="s">
        <v>184</v>
      </c>
      <c r="B42" s="761"/>
      <c r="C42" s="761"/>
      <c r="D42" s="761"/>
      <c r="E42" s="761"/>
      <c r="F42" s="768">
        <v>2019</v>
      </c>
      <c r="G42" s="212"/>
      <c r="H42" s="212"/>
    </row>
    <row r="43" spans="1:8" ht="18.75" customHeight="1" x14ac:dyDescent="0.35">
      <c r="A43" s="761" t="s">
        <v>185</v>
      </c>
      <c r="B43" s="761"/>
      <c r="C43" s="761"/>
      <c r="D43" s="761"/>
      <c r="E43" s="761"/>
      <c r="F43" s="769"/>
      <c r="G43" s="212"/>
      <c r="H43" s="212"/>
    </row>
    <row r="44" spans="1:8" ht="46.5" customHeight="1" x14ac:dyDescent="0.35">
      <c r="A44" s="771" t="s">
        <v>186</v>
      </c>
      <c r="B44" s="771"/>
      <c r="C44" s="771"/>
      <c r="D44" s="771"/>
      <c r="E44" s="771"/>
      <c r="F44" s="769"/>
      <c r="G44" s="212"/>
      <c r="H44" s="212"/>
    </row>
    <row r="45" spans="1:8" ht="48" customHeight="1" thickBot="1" x14ac:dyDescent="0.4">
      <c r="A45" s="771" t="s">
        <v>187</v>
      </c>
      <c r="B45" s="771"/>
      <c r="C45" s="771"/>
      <c r="D45" s="771"/>
      <c r="E45" s="771"/>
      <c r="F45" s="770"/>
      <c r="G45" s="212"/>
      <c r="H45" s="212"/>
    </row>
    <row r="46" spans="1:8" ht="7.4" customHeight="1" thickTop="1" thickBot="1" x14ac:dyDescent="0.4">
      <c r="A46" s="210"/>
      <c r="B46" s="210"/>
      <c r="C46" s="210"/>
      <c r="D46" s="210"/>
      <c r="E46" s="210"/>
      <c r="F46" s="212"/>
      <c r="G46" s="212"/>
      <c r="H46" s="212"/>
    </row>
    <row r="47" spans="1:8" ht="24" customHeight="1" thickTop="1" thickBot="1" x14ac:dyDescent="0.4">
      <c r="A47" s="759" t="s">
        <v>188</v>
      </c>
      <c r="B47" s="759"/>
      <c r="C47" s="759"/>
      <c r="D47" s="759"/>
      <c r="E47" s="759"/>
      <c r="F47" s="213">
        <v>2016</v>
      </c>
      <c r="G47" s="212"/>
      <c r="H47" s="212"/>
    </row>
    <row r="48" spans="1:8" ht="34.5" customHeight="1" thickTop="1" thickBot="1" x14ac:dyDescent="0.4">
      <c r="A48" s="760" t="s">
        <v>189</v>
      </c>
      <c r="B48" s="760"/>
      <c r="C48" s="760"/>
      <c r="D48" s="760"/>
      <c r="E48" s="760"/>
    </row>
    <row r="49" spans="1:19" ht="44.25" customHeight="1" thickTop="1" thickBot="1" x14ac:dyDescent="0.4">
      <c r="A49" s="759" t="s">
        <v>190</v>
      </c>
      <c r="B49" s="759"/>
      <c r="C49" s="759"/>
      <c r="D49" s="759"/>
      <c r="E49" s="759"/>
      <c r="F49" s="213" t="s">
        <v>138</v>
      </c>
      <c r="G49" s="212"/>
      <c r="H49" s="212"/>
    </row>
    <row r="50" spans="1:19" ht="3.75" customHeight="1" thickTop="1" thickBot="1" x14ac:dyDescent="0.4">
      <c r="A50" s="759"/>
      <c r="B50" s="759"/>
      <c r="C50" s="759"/>
      <c r="D50" s="759"/>
      <c r="E50" s="759"/>
    </row>
    <row r="51" spans="1:19" ht="54" customHeight="1" thickTop="1" thickBot="1" x14ac:dyDescent="0.4">
      <c r="A51" s="759" t="s">
        <v>191</v>
      </c>
      <c r="B51" s="759"/>
      <c r="C51" s="759"/>
      <c r="D51" s="759"/>
      <c r="E51" s="759"/>
      <c r="F51" s="213" t="s">
        <v>138</v>
      </c>
      <c r="G51" s="212"/>
      <c r="H51" s="212"/>
    </row>
    <row r="52" spans="1:19" ht="15.75" customHeight="1" thickTop="1" thickBot="1" x14ac:dyDescent="0.4">
      <c r="A52" s="210"/>
      <c r="B52" s="210"/>
      <c r="C52" s="210"/>
      <c r="D52" s="210"/>
      <c r="E52" s="211"/>
    </row>
    <row r="53" spans="1:19" ht="22.5" customHeight="1" thickTop="1" thickBot="1" x14ac:dyDescent="0.4">
      <c r="A53" s="761" t="str">
        <f>"7. Retail Transmission Service Rates:    " &amp; LDCNAME1 &amp; " is:"</f>
        <v>7. Retail Transmission Service Rates:    Toronto Hydro-Electric System Limited is:</v>
      </c>
      <c r="B53" s="761"/>
      <c r="C53" s="761"/>
      <c r="D53" s="761"/>
      <c r="E53" s="762"/>
      <c r="F53" s="763" t="s">
        <v>192</v>
      </c>
      <c r="G53" s="764"/>
      <c r="H53" s="765"/>
      <c r="I53" s="196" t="str">
        <f>IF(F53="Partially Embedded","Within","")</f>
        <v/>
      </c>
      <c r="J53" s="766"/>
      <c r="K53" s="766"/>
      <c r="L53" s="766"/>
      <c r="M53" s="766"/>
      <c r="N53" s="766"/>
      <c r="O53" s="766"/>
      <c r="P53" s="766"/>
      <c r="Q53" s="766"/>
      <c r="R53" s="766"/>
      <c r="S53" s="196" t="str">
        <f>IF(F53="Partially Embedded","Distribution System(s)","")</f>
        <v/>
      </c>
    </row>
    <row r="54" spans="1:19" ht="1.5" customHeight="1" thickBot="1" x14ac:dyDescent="0.4">
      <c r="A54" s="215"/>
      <c r="B54" s="215"/>
      <c r="C54" s="215"/>
      <c r="D54" s="215"/>
      <c r="E54" s="215"/>
      <c r="J54" s="216" t="str">
        <f>IF(F53="Partially Embedded","(If necessary, enter all host-distributors' names in the above green shaded cell.)","")</f>
        <v/>
      </c>
    </row>
    <row r="55" spans="1:19" ht="24" customHeight="1" thickTop="1" thickBot="1" x14ac:dyDescent="0.4">
      <c r="A55" s="759" t="s">
        <v>193</v>
      </c>
      <c r="B55" s="759"/>
      <c r="C55" s="759"/>
      <c r="D55" s="759"/>
      <c r="E55" s="759"/>
      <c r="F55" s="763" t="s">
        <v>138</v>
      </c>
      <c r="G55" s="764"/>
      <c r="H55" s="765"/>
    </row>
    <row r="56" spans="1:19" ht="3.75" customHeight="1" x14ac:dyDescent="0.35">
      <c r="A56" s="217"/>
      <c r="B56" s="217"/>
      <c r="C56" s="217"/>
      <c r="D56" s="217"/>
      <c r="E56" s="218"/>
    </row>
    <row r="57" spans="1:19" ht="11.25" customHeight="1" x14ac:dyDescent="0.35">
      <c r="A57" s="217"/>
      <c r="B57" s="217"/>
      <c r="C57" s="217"/>
      <c r="D57" s="217"/>
      <c r="E57" s="218"/>
    </row>
    <row r="58" spans="1:19" ht="11.25" customHeight="1" x14ac:dyDescent="0.35">
      <c r="A58" s="217"/>
      <c r="B58" s="217"/>
      <c r="C58" s="217"/>
      <c r="D58" s="217"/>
      <c r="E58" s="218"/>
    </row>
    <row r="59" spans="1:19" ht="11.25" customHeight="1" x14ac:dyDescent="0.35">
      <c r="A59" s="217"/>
      <c r="B59" s="217"/>
      <c r="C59" s="217"/>
      <c r="D59" s="217"/>
      <c r="E59" s="218"/>
    </row>
    <row r="60" spans="1:19" ht="11.25" customHeight="1" x14ac:dyDescent="0.35">
      <c r="A60" s="217"/>
      <c r="B60" s="217"/>
      <c r="C60" s="217"/>
      <c r="D60" s="217"/>
      <c r="E60" s="218"/>
    </row>
    <row r="61" spans="1:19" ht="11.25" customHeight="1" x14ac:dyDescent="0.35">
      <c r="A61" s="217"/>
      <c r="B61" s="217"/>
      <c r="C61" s="217"/>
      <c r="D61" s="217"/>
      <c r="E61" s="218"/>
    </row>
    <row r="62" spans="1:19" ht="9.75" customHeight="1" x14ac:dyDescent="0.35"/>
    <row r="63" spans="1:19" ht="21.75" customHeight="1" x14ac:dyDescent="0.35">
      <c r="B63" s="219" t="s">
        <v>194</v>
      </c>
    </row>
    <row r="64" spans="1:19" ht="15" thickBot="1" x14ac:dyDescent="0.4"/>
    <row r="65" spans="1:14" ht="15" thickBot="1" x14ac:dyDescent="0.4">
      <c r="B65" s="220"/>
      <c r="C65" s="767" t="s">
        <v>195</v>
      </c>
      <c r="D65" s="767"/>
      <c r="E65" s="767"/>
      <c r="F65" s="767"/>
      <c r="G65" s="767"/>
      <c r="H65" s="767"/>
      <c r="I65" s="767"/>
      <c r="J65" s="767"/>
      <c r="K65" s="767"/>
      <c r="L65" s="767"/>
    </row>
    <row r="66" spans="1:14" ht="15" thickBot="1" x14ac:dyDescent="0.4">
      <c r="C66" s="221"/>
      <c r="D66" s="221"/>
      <c r="E66" s="221"/>
      <c r="F66" s="221"/>
      <c r="G66" s="221"/>
      <c r="H66" s="221"/>
      <c r="I66" s="221"/>
      <c r="J66" s="221"/>
      <c r="K66" s="221"/>
      <c r="L66" s="221"/>
    </row>
    <row r="67" spans="1:14" ht="15" customHeight="1" thickBot="1" x14ac:dyDescent="0.4">
      <c r="B67" s="222"/>
      <c r="C67" s="754" t="s">
        <v>196</v>
      </c>
      <c r="D67" s="755"/>
      <c r="E67" s="755"/>
      <c r="F67" s="755"/>
      <c r="G67" s="755"/>
      <c r="H67" s="755"/>
      <c r="I67" s="755"/>
      <c r="J67" s="755"/>
      <c r="K67" s="755"/>
      <c r="L67" s="755"/>
      <c r="M67" s="755"/>
      <c r="N67" s="755"/>
    </row>
    <row r="68" spans="1:14" ht="15" thickBot="1" x14ac:dyDescent="0.4"/>
    <row r="69" spans="1:14" ht="15" thickBot="1" x14ac:dyDescent="0.4">
      <c r="B69" s="223"/>
      <c r="C69" s="754" t="s">
        <v>197</v>
      </c>
      <c r="D69" s="755"/>
      <c r="E69" s="755"/>
      <c r="F69" s="755"/>
      <c r="G69" s="755"/>
      <c r="H69" s="755"/>
      <c r="I69" s="755"/>
      <c r="J69" s="755"/>
      <c r="K69" s="755"/>
      <c r="L69" s="755"/>
      <c r="M69" s="755"/>
      <c r="N69" s="755"/>
    </row>
    <row r="70" spans="1:14" ht="15" thickBot="1" x14ac:dyDescent="0.4">
      <c r="B70" s="224"/>
      <c r="C70" s="225"/>
      <c r="D70" s="225"/>
      <c r="E70" s="225"/>
      <c r="F70" s="225"/>
      <c r="G70" s="225"/>
      <c r="H70" s="225"/>
      <c r="I70" s="225"/>
      <c r="J70" s="225"/>
      <c r="K70" s="225"/>
      <c r="L70" s="225"/>
      <c r="M70" s="225"/>
      <c r="N70" s="225"/>
    </row>
    <row r="71" spans="1:14" ht="15" thickBot="1" x14ac:dyDescent="0.4">
      <c r="B71" s="226"/>
      <c r="C71" s="754" t="s">
        <v>198</v>
      </c>
      <c r="D71" s="755"/>
      <c r="E71" s="755"/>
      <c r="F71" s="755"/>
      <c r="G71" s="755"/>
      <c r="H71" s="755"/>
      <c r="I71" s="755"/>
      <c r="J71" s="755"/>
      <c r="K71" s="755"/>
      <c r="L71" s="755"/>
      <c r="M71" s="225"/>
      <c r="N71" s="225"/>
    </row>
    <row r="72" spans="1:14" ht="15.75" customHeight="1" thickBot="1" x14ac:dyDescent="0.4">
      <c r="B72" s="227"/>
    </row>
    <row r="73" spans="1:14" ht="15" thickBot="1" x14ac:dyDescent="0.4">
      <c r="B73" s="228"/>
      <c r="C73" s="756" t="s">
        <v>199</v>
      </c>
      <c r="D73" s="757"/>
      <c r="E73" s="757"/>
      <c r="F73" s="757"/>
      <c r="G73" s="757"/>
      <c r="H73" s="757"/>
      <c r="I73" s="757"/>
      <c r="J73" s="757"/>
      <c r="K73" s="757"/>
      <c r="L73" s="757"/>
      <c r="M73" s="757"/>
    </row>
    <row r="74" spans="1:14" ht="15.75" customHeight="1" x14ac:dyDescent="0.35"/>
    <row r="75" spans="1:14" ht="4.5" customHeight="1" x14ac:dyDescent="0.35"/>
    <row r="76" spans="1:14" ht="25.5" customHeight="1" x14ac:dyDescent="0.35">
      <c r="A76" s="758"/>
      <c r="B76" s="758"/>
      <c r="C76" s="758"/>
      <c r="D76" s="758"/>
      <c r="E76" s="758"/>
      <c r="F76" s="758"/>
      <c r="G76" s="758"/>
    </row>
    <row r="77" spans="1:14" ht="8.25" customHeight="1" x14ac:dyDescent="0.35">
      <c r="A77" s="758"/>
      <c r="B77" s="758"/>
      <c r="C77" s="758"/>
      <c r="D77" s="758"/>
      <c r="E77" s="758"/>
      <c r="F77" s="758"/>
      <c r="G77" s="758"/>
    </row>
    <row r="78" spans="1:14" ht="5.25" customHeight="1" x14ac:dyDescent="0.35"/>
  </sheetData>
  <mergeCells count="42">
    <mergeCell ref="F24:J24"/>
    <mergeCell ref="F14:L14"/>
    <mergeCell ref="F16:J16"/>
    <mergeCell ref="F18:H18"/>
    <mergeCell ref="F20:K20"/>
    <mergeCell ref="F22:H22"/>
    <mergeCell ref="A39:E40"/>
    <mergeCell ref="F39:F40"/>
    <mergeCell ref="F26:H26"/>
    <mergeCell ref="F28:H28"/>
    <mergeCell ref="A30:E30"/>
    <mergeCell ref="F30:H30"/>
    <mergeCell ref="A31:J31"/>
    <mergeCell ref="A32:E32"/>
    <mergeCell ref="A34:E34"/>
    <mergeCell ref="F34:F37"/>
    <mergeCell ref="A35:E35"/>
    <mergeCell ref="A36:E36"/>
    <mergeCell ref="A37:E37"/>
    <mergeCell ref="A41:E41"/>
    <mergeCell ref="A42:E42"/>
    <mergeCell ref="F42:F45"/>
    <mergeCell ref="A43:E43"/>
    <mergeCell ref="A44:E44"/>
    <mergeCell ref="A45:E45"/>
    <mergeCell ref="C67:N67"/>
    <mergeCell ref="A47:E47"/>
    <mergeCell ref="A48:E48"/>
    <mergeCell ref="A49:E49"/>
    <mergeCell ref="A50:E50"/>
    <mergeCell ref="A51:E51"/>
    <mergeCell ref="A53:E53"/>
    <mergeCell ref="F53:H53"/>
    <mergeCell ref="J53:R53"/>
    <mergeCell ref="A55:E55"/>
    <mergeCell ref="F55:H55"/>
    <mergeCell ref="C65:L65"/>
    <mergeCell ref="C69:N69"/>
    <mergeCell ref="C71:L71"/>
    <mergeCell ref="C73:M73"/>
    <mergeCell ref="A76:G76"/>
    <mergeCell ref="A77:G77"/>
  </mergeCells>
  <conditionalFormatting sqref="J53">
    <cfRule type="expression" dxfId="0" priority="1">
      <formula>$F$53="Partially Embedded"</formula>
    </cfRule>
  </conditionalFormatting>
  <dataValidations count="8">
    <dataValidation type="list" allowBlank="1" showInputMessage="1" showErrorMessage="1" sqref="F16:J16" xr:uid="{8E343033-CFD7-469D-8E8D-CA4B9E233280}">
      <formula1>Newmarket_SA</formula1>
    </dataValidation>
    <dataValidation errorTitle="Selection Needed" error="Please select an option from the drop-down list." prompt="Use the following format eg: January 1, 2013" sqref="G51:H51 G34:H42 G47:H47 G49:H49 F38" xr:uid="{ADCB3E5B-9E3A-4F6A-81FC-A5CF13642E74}"/>
    <dataValidation type="list" showErrorMessage="1" errorTitle="Selection Needed" error="Please select an option from the drop-down list." prompt="Use the following format eg: January 1, 2013" sqref="F53:H53" xr:uid="{04E2C353-BA75-48F0-8F3F-035B891815D2}">
      <formula1>"Transmission Connected, Partially Embedded, Fully Embedded"</formula1>
    </dataValidation>
    <dataValidation type="list" errorTitle="Selection Needed" error="Please select an option from the drop-down list." prompt="Use the following format eg: January 1, 2013" sqref="F47 F34:F37 F42:F45" xr:uid="{201F8673-8CE8-4D6D-B7A3-D73C20443F13}">
      <formula1>"2016, 2017,2018,2019, 2020"</formula1>
    </dataValidation>
    <dataValidation type="list" errorTitle="Selection Needed" error="Please select an option from the drop-down list." prompt="Use the following format eg: January 1, 2013" sqref="F55:H55 F49 F51" xr:uid="{A3319E97-F992-4667-820B-54C00A5B1773}">
      <formula1>"Yes,No"</formula1>
    </dataValidation>
    <dataValidation type="list" errorTitle="Selection Needed" error="Please select an option from the drop-down list." prompt="Use the following format eg: January 1, 2013" sqref="F30:H30" xr:uid="{AC93D8EE-5C74-4246-9F3A-11163E346950}">
      <formula1>"2011,2012,2013, 2014, 2015, 2016, 2017, 2018, 2019,2020,2021"</formula1>
    </dataValidation>
    <dataValidation type="list" showErrorMessage="1" errorTitle="Selection Needed" error="Please select an option from the drop-down list." prompt="Use the following format eg: January 1, 2013" sqref="F28:H28" xr:uid="{032F206B-AF1B-4370-ABCC-19D1FC30F357}">
      <formula1>"Price Cap IR, Annual IR Index"</formula1>
    </dataValidation>
    <dataValidation allowBlank="1" showInputMessage="1" showErrorMessage="1" prompt="First and last name, title" sqref="F20" xr:uid="{D4DDDA4A-8D04-43EC-B9E2-D29BF0E825DF}"/>
  </dataValidations>
  <pageMargins left="0.70866141732283472" right="0.70866141732283472" top="1.3385826771653544" bottom="0.47244094488188981" header="0.31496062992125984" footer="0.31496062992125984"/>
  <pageSetup scale="41" orientation="portrait" r:id="rId1"/>
  <headerFooter scaleWithDoc="0">
    <oddHeader>&amp;R&amp;7Toronto Hydro-Electric System Limited 
EB-2022-0065
Tab 3
Schedule 1
ORIGINAL
Page &amp;P of &amp;N</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anchor moveWithCells="1" sizeWithCells="1">
                  <from>
                    <xdr:col>8</xdr:col>
                    <xdr:colOff>38100</xdr:colOff>
                    <xdr:row>25</xdr:row>
                    <xdr:rowOff>0</xdr:rowOff>
                  </from>
                  <to>
                    <xdr:col>8</xdr:col>
                    <xdr:colOff>247650</xdr:colOff>
                    <xdr:row>25</xdr:row>
                    <xdr:rowOff>190500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19</xdr:col>
                    <xdr:colOff>342900</xdr:colOff>
                    <xdr:row>27</xdr:row>
                    <xdr:rowOff>38100</xdr:rowOff>
                  </from>
                  <to>
                    <xdr:col>20</xdr:col>
                    <xdr:colOff>184150</xdr:colOff>
                    <xdr:row>28</xdr:row>
                    <xdr:rowOff>88900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71D1E-BD02-4C32-84F9-09E68BDE4B93}">
  <sheetPr>
    <pageSetUpPr fitToPage="1"/>
  </sheetPr>
  <dimension ref="A1:CB62"/>
  <sheetViews>
    <sheetView showGridLines="0" topLeftCell="B16" zoomScale="50" zoomScaleNormal="50" zoomScaleSheetLayoutView="40" workbookViewId="0">
      <pane xSplit="3" ySplit="4" topLeftCell="E20" activePane="bottomRight" state="frozen"/>
      <selection pane="topRight"/>
      <selection pane="bottomLeft"/>
      <selection pane="bottomRight"/>
    </sheetView>
  </sheetViews>
  <sheetFormatPr defaultColWidth="9.26953125" defaultRowHeight="14.5" x14ac:dyDescent="0.35"/>
  <cols>
    <col min="1" max="1" width="9.26953125" style="35" hidden="1" customWidth="1"/>
    <col min="2" max="2" width="2.7265625" style="35" bestFit="1" customWidth="1"/>
    <col min="3" max="3" width="90.54296875" style="35" customWidth="1"/>
    <col min="4" max="4" width="16.54296875" style="35" customWidth="1"/>
    <col min="5" max="5" width="16.26953125" style="192" customWidth="1"/>
    <col min="6" max="6" width="23.26953125" style="192" customWidth="1"/>
    <col min="7" max="8" width="18.453125" style="192" customWidth="1"/>
    <col min="9" max="9" width="14.7265625" style="192" customWidth="1"/>
    <col min="10" max="10" width="14.26953125" style="192" customWidth="1"/>
    <col min="11" max="13" width="14.7265625" style="192" customWidth="1"/>
    <col min="14" max="14" width="15.453125" style="192" customWidth="1"/>
    <col min="15" max="15" width="16.26953125" style="192" customWidth="1"/>
    <col min="16" max="16" width="23.26953125" style="192" customWidth="1"/>
    <col min="17" max="18" width="18.453125" style="192" customWidth="1"/>
    <col min="19" max="19" width="14.7265625" style="192" customWidth="1"/>
    <col min="20" max="20" width="14.26953125" style="192" customWidth="1"/>
    <col min="21" max="23" width="14.7265625" style="192" customWidth="1"/>
    <col min="24" max="24" width="15.453125" style="192" customWidth="1"/>
    <col min="25" max="25" width="16.26953125" style="192" customWidth="1"/>
    <col min="26" max="26" width="23.26953125" style="192" customWidth="1"/>
    <col min="27" max="28" width="18.453125" style="192" customWidth="1"/>
    <col min="29" max="29" width="14.7265625" style="192" customWidth="1"/>
    <col min="30" max="30" width="14.26953125" style="192" customWidth="1"/>
    <col min="31" max="33" width="14.7265625" style="192" customWidth="1"/>
    <col min="34" max="34" width="15.453125" style="192" customWidth="1"/>
    <col min="35" max="35" width="16.26953125" style="192" customWidth="1"/>
    <col min="36" max="36" width="23.26953125" style="192" customWidth="1"/>
    <col min="37" max="38" width="18.453125" style="192" customWidth="1"/>
    <col min="39" max="39" width="14.7265625" style="192" customWidth="1"/>
    <col min="40" max="40" width="14.26953125" style="192" customWidth="1"/>
    <col min="41" max="43" width="14.7265625" style="192" customWidth="1"/>
    <col min="44" max="44" width="15.453125" style="192" customWidth="1"/>
    <col min="45" max="45" width="16.26953125" style="192" customWidth="1"/>
    <col min="46" max="46" width="23.26953125" style="192" customWidth="1"/>
    <col min="47" max="48" width="18.453125" style="192" customWidth="1"/>
    <col min="49" max="49" width="14.7265625" style="192" customWidth="1"/>
    <col min="50" max="50" width="14.26953125" style="192" customWidth="1"/>
    <col min="51" max="53" width="14.7265625" style="192" customWidth="1"/>
    <col min="54" max="54" width="15.453125" style="192" customWidth="1"/>
    <col min="55" max="55" width="16.26953125" style="192" customWidth="1"/>
    <col min="56" max="56" width="23.26953125" style="192" customWidth="1"/>
    <col min="57" max="58" width="18.453125" style="192" customWidth="1"/>
    <col min="59" max="59" width="14.7265625" style="192" customWidth="1"/>
    <col min="60" max="60" width="14.26953125" style="192" customWidth="1"/>
    <col min="61" max="63" width="14.7265625" style="192" customWidth="1"/>
    <col min="64" max="64" width="15.453125" style="192" customWidth="1"/>
    <col min="65" max="66" width="14.7265625" style="192" customWidth="1"/>
    <col min="67" max="67" width="16.7265625" style="192" customWidth="1"/>
    <col min="68" max="68" width="17.26953125" style="192" customWidth="1"/>
    <col min="69" max="70" width="26.7265625" style="192" customWidth="1"/>
    <col min="71" max="71" width="18.26953125" style="192" customWidth="1"/>
    <col min="72" max="72" width="13.7265625" style="192" customWidth="1"/>
    <col min="73" max="73" width="14.453125" style="192" customWidth="1"/>
    <col min="74" max="74" width="22.453125" style="192" bestFit="1" customWidth="1"/>
    <col min="75" max="75" width="19.54296875" style="192" bestFit="1" customWidth="1"/>
    <col min="76" max="76" width="9.26953125" style="48"/>
    <col min="77" max="16384" width="9.26953125" style="35"/>
  </cols>
  <sheetData>
    <row r="1" spans="3:80" ht="12.75" customHeight="1" x14ac:dyDescent="0.35">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7"/>
      <c r="BY1" s="38"/>
      <c r="BZ1" s="38"/>
      <c r="CA1" s="38"/>
      <c r="CB1" s="39" t="b">
        <v>0</v>
      </c>
    </row>
    <row r="2" spans="3:80" ht="12.75" customHeight="1" x14ac:dyDescent="0.35">
      <c r="C2" s="38" t="b">
        <v>0</v>
      </c>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7"/>
      <c r="BY2" s="38"/>
      <c r="BZ2" s="38"/>
      <c r="CA2" s="38"/>
      <c r="CB2" s="39" t="b">
        <v>0</v>
      </c>
    </row>
    <row r="3" spans="3:80" ht="12.75" customHeight="1" x14ac:dyDescent="0.35">
      <c r="C3" s="38" t="b">
        <v>1</v>
      </c>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BV3" s="36"/>
      <c r="BW3" s="36"/>
      <c r="BX3" s="37"/>
      <c r="BY3" s="38"/>
      <c r="BZ3" s="38"/>
      <c r="CA3" s="38"/>
      <c r="CB3" s="39" t="b">
        <v>0</v>
      </c>
    </row>
    <row r="4" spans="3:80" ht="12.75" customHeight="1" x14ac:dyDescent="0.35">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7"/>
      <c r="BY4" s="38"/>
      <c r="BZ4" s="38"/>
      <c r="CA4" s="38"/>
      <c r="CB4" s="39" t="b">
        <v>0</v>
      </c>
    </row>
    <row r="5" spans="3:80" ht="12.75" customHeight="1" x14ac:dyDescent="0.35">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7"/>
      <c r="BY5" s="38"/>
      <c r="BZ5" s="38"/>
      <c r="CA5" s="38"/>
      <c r="CB5" s="39" t="b">
        <v>0</v>
      </c>
    </row>
    <row r="6" spans="3:80" ht="12.75" customHeight="1" x14ac:dyDescent="0.35">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7"/>
      <c r="BY6" s="38"/>
      <c r="BZ6" s="38"/>
      <c r="CA6" s="38"/>
      <c r="CB6" s="39" t="b">
        <v>0</v>
      </c>
    </row>
    <row r="7" spans="3:80" x14ac:dyDescent="0.35">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7"/>
      <c r="BY7" s="38"/>
      <c r="BZ7" s="38"/>
      <c r="CA7" s="38"/>
      <c r="CB7" s="39" t="b">
        <v>0</v>
      </c>
    </row>
    <row r="8" spans="3:80" x14ac:dyDescent="0.35">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6"/>
      <c r="AU8" s="36"/>
      <c r="AV8" s="36"/>
      <c r="AW8" s="36"/>
      <c r="AX8" s="36"/>
      <c r="AY8" s="36"/>
      <c r="AZ8" s="36"/>
      <c r="BA8" s="36"/>
      <c r="BB8" s="36"/>
      <c r="BC8" s="36"/>
      <c r="BD8" s="36"/>
      <c r="BE8" s="36"/>
      <c r="BF8" s="36"/>
      <c r="BG8" s="36"/>
      <c r="BH8" s="36"/>
      <c r="BI8" s="36"/>
      <c r="BJ8" s="36"/>
      <c r="BK8" s="36"/>
      <c r="BL8" s="36"/>
      <c r="BM8" s="36"/>
      <c r="BN8" s="36"/>
      <c r="BO8" s="36"/>
      <c r="BP8" s="36"/>
      <c r="BQ8" s="36"/>
      <c r="BR8" s="36"/>
      <c r="BS8" s="36"/>
      <c r="BT8" s="36"/>
      <c r="BU8" s="36"/>
      <c r="BV8" s="36"/>
      <c r="BW8" s="36"/>
      <c r="BX8" s="37"/>
      <c r="BY8" s="38"/>
      <c r="BZ8" s="38"/>
      <c r="CA8" s="38"/>
      <c r="CB8" s="39" t="b">
        <v>0</v>
      </c>
    </row>
    <row r="9" spans="3:80" x14ac:dyDescent="0.35">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7"/>
      <c r="BY9" s="38"/>
      <c r="BZ9" s="38"/>
      <c r="CA9" s="38"/>
      <c r="CB9" s="39" t="b">
        <v>0</v>
      </c>
    </row>
    <row r="10" spans="3:80" x14ac:dyDescent="0.35">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c r="AP10" s="36"/>
      <c r="AQ10" s="36"/>
      <c r="AR10" s="36"/>
      <c r="AS10" s="36"/>
      <c r="AT10" s="36"/>
      <c r="AU10" s="36"/>
      <c r="AV10" s="36"/>
      <c r="AW10" s="36"/>
      <c r="AX10" s="36"/>
      <c r="AY10" s="36"/>
      <c r="AZ10" s="36"/>
      <c r="BA10" s="36"/>
      <c r="BB10" s="36"/>
      <c r="BC10" s="36"/>
      <c r="BD10" s="36"/>
      <c r="BE10" s="36"/>
      <c r="BF10" s="36"/>
      <c r="BG10" s="36"/>
      <c r="BH10" s="36"/>
      <c r="BI10" s="36"/>
      <c r="BJ10" s="36"/>
      <c r="BK10" s="36"/>
      <c r="BL10" s="36"/>
      <c r="BM10" s="36"/>
      <c r="BN10" s="36"/>
      <c r="BO10" s="36"/>
      <c r="BP10" s="36"/>
      <c r="BQ10" s="36"/>
      <c r="BR10" s="36"/>
      <c r="BS10" s="36"/>
      <c r="BT10" s="36"/>
      <c r="BU10" s="36"/>
      <c r="BV10" s="36"/>
      <c r="BW10" s="36"/>
      <c r="BX10" s="37"/>
      <c r="BY10" s="38"/>
      <c r="BZ10" s="38"/>
      <c r="CA10" s="38"/>
      <c r="CB10" s="39" t="b">
        <v>1</v>
      </c>
    </row>
    <row r="11" spans="3:80" x14ac:dyDescent="0.35">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c r="AP11" s="36"/>
      <c r="AQ11" s="36"/>
      <c r="AR11" s="36"/>
      <c r="AS11" s="36"/>
      <c r="AT11" s="36"/>
      <c r="AU11" s="36"/>
      <c r="AV11" s="36"/>
      <c r="AW11" s="36"/>
      <c r="AX11" s="36"/>
      <c r="AY11" s="36"/>
      <c r="AZ11" s="36"/>
      <c r="BA11" s="36"/>
      <c r="BB11" s="36"/>
      <c r="BC11" s="36"/>
      <c r="BD11" s="36"/>
      <c r="BE11" s="36"/>
      <c r="BF11" s="36"/>
      <c r="BG11" s="36"/>
      <c r="BH11" s="36"/>
      <c r="BI11" s="36"/>
      <c r="BJ11" s="36"/>
      <c r="BK11" s="36"/>
      <c r="BL11" s="36"/>
      <c r="BM11" s="36"/>
      <c r="BN11" s="36"/>
      <c r="BO11" s="36"/>
      <c r="BP11" s="36"/>
      <c r="BQ11" s="36"/>
      <c r="BR11" s="36"/>
      <c r="BS11" s="36"/>
      <c r="BT11" s="36"/>
      <c r="BU11" s="36"/>
      <c r="BV11" s="36"/>
      <c r="BW11" s="36"/>
      <c r="BX11" s="37"/>
      <c r="BY11" s="38"/>
      <c r="BZ11" s="38"/>
      <c r="CA11" s="38"/>
      <c r="CB11" s="39" t="b">
        <v>1</v>
      </c>
    </row>
    <row r="12" spans="3:80" ht="63" customHeight="1" x14ac:dyDescent="0.35">
      <c r="C12" s="826" t="s">
        <v>58</v>
      </c>
      <c r="D12" s="82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c r="AP12" s="36"/>
      <c r="AQ12" s="36"/>
      <c r="AR12" s="36"/>
      <c r="AS12" s="36"/>
      <c r="AT12" s="36"/>
      <c r="AU12" s="36"/>
      <c r="AV12" s="36"/>
      <c r="AW12" s="36"/>
      <c r="AX12" s="36"/>
      <c r="AY12" s="36"/>
      <c r="AZ12" s="36"/>
      <c r="BA12" s="36"/>
      <c r="BB12" s="36"/>
      <c r="BC12" s="36"/>
      <c r="BD12" s="36"/>
      <c r="BE12" s="36"/>
      <c r="BF12" s="36"/>
      <c r="BG12" s="36"/>
      <c r="BH12" s="36"/>
      <c r="BI12" s="36"/>
      <c r="BJ12" s="36"/>
      <c r="BK12" s="36"/>
      <c r="BL12" s="36"/>
      <c r="BM12" s="36"/>
      <c r="BN12" s="36"/>
      <c r="BO12" s="36"/>
      <c r="BP12" s="36"/>
      <c r="BQ12" s="36"/>
      <c r="BR12" s="36"/>
      <c r="BS12" s="36"/>
      <c r="BT12" s="36"/>
      <c r="BU12" s="36"/>
      <c r="BV12" s="36"/>
      <c r="BW12" s="36"/>
      <c r="BX12" s="37"/>
      <c r="BY12" s="38"/>
      <c r="BZ12" s="38"/>
      <c r="CA12" s="38"/>
      <c r="CB12" s="38"/>
    </row>
    <row r="13" spans="3:80" ht="24.75" customHeight="1" thickBot="1" x14ac:dyDescent="0.4">
      <c r="C13" s="826"/>
      <c r="D13" s="82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7"/>
      <c r="BY13" s="38"/>
      <c r="BZ13" s="38"/>
      <c r="CA13" s="38"/>
      <c r="CB13" s="38"/>
    </row>
    <row r="14" spans="3:80" ht="44.25" hidden="1" customHeight="1" x14ac:dyDescent="0.35">
      <c r="C14" s="826"/>
      <c r="D14" s="82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40"/>
      <c r="BW14" s="36"/>
      <c r="BX14" s="37"/>
      <c r="BY14" s="38"/>
      <c r="BZ14" s="38"/>
      <c r="CA14" s="38"/>
      <c r="CB14" s="38"/>
    </row>
    <row r="15" spans="3:80" ht="101.25" hidden="1" customHeight="1" x14ac:dyDescent="0.35">
      <c r="C15" s="826"/>
      <c r="D15" s="82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41"/>
      <c r="BU15" s="41"/>
      <c r="BV15" s="42"/>
      <c r="BW15" s="36"/>
      <c r="BX15" s="37"/>
      <c r="BY15" s="38"/>
      <c r="BZ15" s="38"/>
      <c r="CA15" s="38"/>
      <c r="CB15" s="38"/>
    </row>
    <row r="16" spans="3:80" ht="33" thickBot="1" x14ac:dyDescent="0.7">
      <c r="C16" s="43"/>
      <c r="D16" s="44"/>
      <c r="E16" s="814">
        <v>2016</v>
      </c>
      <c r="F16" s="815"/>
      <c r="G16" s="815"/>
      <c r="H16" s="815"/>
      <c r="I16" s="815"/>
      <c r="J16" s="815"/>
      <c r="K16" s="815"/>
      <c r="L16" s="815"/>
      <c r="M16" s="815"/>
      <c r="N16" s="816"/>
      <c r="O16" s="814">
        <f>E16+1</f>
        <v>2017</v>
      </c>
      <c r="P16" s="815"/>
      <c r="Q16" s="815"/>
      <c r="R16" s="815"/>
      <c r="S16" s="815"/>
      <c r="T16" s="815"/>
      <c r="U16" s="815"/>
      <c r="V16" s="815"/>
      <c r="W16" s="815"/>
      <c r="X16" s="816"/>
      <c r="Y16" s="814">
        <f>O16+1</f>
        <v>2018</v>
      </c>
      <c r="Z16" s="815"/>
      <c r="AA16" s="815"/>
      <c r="AB16" s="815"/>
      <c r="AC16" s="815"/>
      <c r="AD16" s="815"/>
      <c r="AE16" s="815"/>
      <c r="AF16" s="815"/>
      <c r="AG16" s="815"/>
      <c r="AH16" s="816"/>
      <c r="AI16" s="814">
        <f>Y16+1</f>
        <v>2019</v>
      </c>
      <c r="AJ16" s="815"/>
      <c r="AK16" s="815"/>
      <c r="AL16" s="815"/>
      <c r="AM16" s="815"/>
      <c r="AN16" s="815"/>
      <c r="AO16" s="815"/>
      <c r="AP16" s="815"/>
      <c r="AQ16" s="815"/>
      <c r="AR16" s="816"/>
      <c r="AS16" s="814">
        <f>AI16+1</f>
        <v>2020</v>
      </c>
      <c r="AT16" s="815"/>
      <c r="AU16" s="815"/>
      <c r="AV16" s="815"/>
      <c r="AW16" s="815"/>
      <c r="AX16" s="815"/>
      <c r="AY16" s="815"/>
      <c r="AZ16" s="815"/>
      <c r="BA16" s="815"/>
      <c r="BB16" s="815"/>
      <c r="BC16" s="814">
        <f>AS16+1</f>
        <v>2021</v>
      </c>
      <c r="BD16" s="815"/>
      <c r="BE16" s="815"/>
      <c r="BF16" s="815"/>
      <c r="BG16" s="815"/>
      <c r="BH16" s="815"/>
      <c r="BI16" s="815"/>
      <c r="BJ16" s="815"/>
      <c r="BK16" s="815"/>
      <c r="BL16" s="816"/>
      <c r="BM16" s="814">
        <f>BC16+1</f>
        <v>2022</v>
      </c>
      <c r="BN16" s="815"/>
      <c r="BO16" s="815"/>
      <c r="BP16" s="815"/>
      <c r="BQ16" s="817" t="s">
        <v>59</v>
      </c>
      <c r="BR16" s="818"/>
      <c r="BS16" s="818"/>
      <c r="BT16" s="819"/>
      <c r="BU16" s="45"/>
      <c r="BV16" s="46" t="s">
        <v>60</v>
      </c>
      <c r="BW16" s="47"/>
    </row>
    <row r="17" spans="3:80" ht="12.75" customHeight="1" x14ac:dyDescent="0.25">
      <c r="C17" s="820" t="s">
        <v>61</v>
      </c>
      <c r="D17" s="822" t="s">
        <v>62</v>
      </c>
      <c r="E17" s="796" t="s">
        <v>63</v>
      </c>
      <c r="F17" s="788" t="s">
        <v>64</v>
      </c>
      <c r="G17" s="805" t="s">
        <v>65</v>
      </c>
      <c r="H17" s="805" t="s">
        <v>66</v>
      </c>
      <c r="I17" s="805" t="s">
        <v>67</v>
      </c>
      <c r="J17" s="805" t="s">
        <v>68</v>
      </c>
      <c r="K17" s="805" t="s">
        <v>69</v>
      </c>
      <c r="L17" s="805" t="s">
        <v>65</v>
      </c>
      <c r="M17" s="805" t="s">
        <v>70</v>
      </c>
      <c r="N17" s="808" t="s">
        <v>71</v>
      </c>
      <c r="O17" s="811" t="s">
        <v>72</v>
      </c>
      <c r="P17" s="805" t="s">
        <v>73</v>
      </c>
      <c r="Q17" s="805" t="s">
        <v>74</v>
      </c>
      <c r="R17" s="805" t="s">
        <v>75</v>
      </c>
      <c r="S17" s="805" t="s">
        <v>76</v>
      </c>
      <c r="T17" s="805" t="s">
        <v>77</v>
      </c>
      <c r="U17" s="805" t="s">
        <v>78</v>
      </c>
      <c r="V17" s="805" t="s">
        <v>74</v>
      </c>
      <c r="W17" s="788" t="s">
        <v>79</v>
      </c>
      <c r="X17" s="799" t="s">
        <v>80</v>
      </c>
      <c r="Y17" s="796" t="s">
        <v>81</v>
      </c>
      <c r="Z17" s="788" t="s">
        <v>82</v>
      </c>
      <c r="AA17" s="788" t="s">
        <v>83</v>
      </c>
      <c r="AB17" s="788" t="s">
        <v>84</v>
      </c>
      <c r="AC17" s="788" t="s">
        <v>85</v>
      </c>
      <c r="AD17" s="788" t="s">
        <v>86</v>
      </c>
      <c r="AE17" s="788" t="s">
        <v>87</v>
      </c>
      <c r="AF17" s="788" t="s">
        <v>83</v>
      </c>
      <c r="AG17" s="788" t="s">
        <v>88</v>
      </c>
      <c r="AH17" s="799" t="s">
        <v>89</v>
      </c>
      <c r="AI17" s="796" t="s">
        <v>90</v>
      </c>
      <c r="AJ17" s="788" t="s">
        <v>91</v>
      </c>
      <c r="AK17" s="788" t="s">
        <v>92</v>
      </c>
      <c r="AL17" s="788" t="s">
        <v>93</v>
      </c>
      <c r="AM17" s="788" t="s">
        <v>94</v>
      </c>
      <c r="AN17" s="788" t="s">
        <v>95</v>
      </c>
      <c r="AO17" s="788" t="s">
        <v>96</v>
      </c>
      <c r="AP17" s="788" t="s">
        <v>92</v>
      </c>
      <c r="AQ17" s="788" t="s">
        <v>97</v>
      </c>
      <c r="AR17" s="799" t="s">
        <v>98</v>
      </c>
      <c r="AS17" s="796" t="s">
        <v>99</v>
      </c>
      <c r="AT17" s="788" t="s">
        <v>100</v>
      </c>
      <c r="AU17" s="788" t="s">
        <v>101</v>
      </c>
      <c r="AV17" s="788" t="s">
        <v>102</v>
      </c>
      <c r="AW17" s="788" t="s">
        <v>103</v>
      </c>
      <c r="AX17" s="788" t="s">
        <v>104</v>
      </c>
      <c r="AY17" s="788" t="s">
        <v>105</v>
      </c>
      <c r="AZ17" s="788" t="s">
        <v>101</v>
      </c>
      <c r="BA17" s="788" t="s">
        <v>106</v>
      </c>
      <c r="BB17" s="788" t="s">
        <v>107</v>
      </c>
      <c r="BC17" s="796" t="s">
        <v>108</v>
      </c>
      <c r="BD17" s="788" t="s">
        <v>109</v>
      </c>
      <c r="BE17" s="788" t="s">
        <v>110</v>
      </c>
      <c r="BF17" s="788" t="s">
        <v>111</v>
      </c>
      <c r="BG17" s="788" t="s">
        <v>112</v>
      </c>
      <c r="BH17" s="788" t="s">
        <v>113</v>
      </c>
      <c r="BI17" s="788" t="s">
        <v>114</v>
      </c>
      <c r="BJ17" s="788" t="s">
        <v>110</v>
      </c>
      <c r="BK17" s="788" t="s">
        <v>115</v>
      </c>
      <c r="BL17" s="799" t="s">
        <v>116</v>
      </c>
      <c r="BM17" s="796" t="s">
        <v>117</v>
      </c>
      <c r="BN17" s="788" t="s">
        <v>118</v>
      </c>
      <c r="BO17" s="788" t="s">
        <v>119</v>
      </c>
      <c r="BP17" s="788" t="s">
        <v>120</v>
      </c>
      <c r="BQ17" s="796" t="s">
        <v>121</v>
      </c>
      <c r="BR17" s="788" t="s">
        <v>122</v>
      </c>
      <c r="BS17" s="788" t="s">
        <v>123</v>
      </c>
      <c r="BT17" s="788" t="s">
        <v>124</v>
      </c>
      <c r="BU17" s="791" t="s">
        <v>125</v>
      </c>
      <c r="BV17" s="799" t="s">
        <v>126</v>
      </c>
      <c r="BW17" s="799" t="s">
        <v>127</v>
      </c>
    </row>
    <row r="18" spans="3:80" ht="30.75" customHeight="1" x14ac:dyDescent="0.25">
      <c r="C18" s="821"/>
      <c r="D18" s="823"/>
      <c r="E18" s="797"/>
      <c r="F18" s="789"/>
      <c r="G18" s="824"/>
      <c r="H18" s="806"/>
      <c r="I18" s="824"/>
      <c r="J18" s="806"/>
      <c r="K18" s="824"/>
      <c r="L18" s="824"/>
      <c r="M18" s="806"/>
      <c r="N18" s="809"/>
      <c r="O18" s="812"/>
      <c r="P18" s="806"/>
      <c r="Q18" s="806"/>
      <c r="R18" s="806"/>
      <c r="S18" s="806"/>
      <c r="T18" s="806"/>
      <c r="U18" s="806"/>
      <c r="V18" s="806"/>
      <c r="W18" s="789"/>
      <c r="X18" s="800"/>
      <c r="Y18" s="797"/>
      <c r="Z18" s="789"/>
      <c r="AA18" s="794"/>
      <c r="AB18" s="794"/>
      <c r="AC18" s="794"/>
      <c r="AD18" s="789"/>
      <c r="AE18" s="794"/>
      <c r="AF18" s="794"/>
      <c r="AG18" s="794"/>
      <c r="AH18" s="800"/>
      <c r="AI18" s="797"/>
      <c r="AJ18" s="789"/>
      <c r="AK18" s="794"/>
      <c r="AL18" s="794"/>
      <c r="AM18" s="794"/>
      <c r="AN18" s="789"/>
      <c r="AO18" s="794"/>
      <c r="AP18" s="794"/>
      <c r="AQ18" s="794"/>
      <c r="AR18" s="800"/>
      <c r="AS18" s="797"/>
      <c r="AT18" s="789"/>
      <c r="AU18" s="794"/>
      <c r="AV18" s="794"/>
      <c r="AW18" s="794"/>
      <c r="AX18" s="789"/>
      <c r="AY18" s="794"/>
      <c r="AZ18" s="794"/>
      <c r="BA18" s="794"/>
      <c r="BB18" s="789"/>
      <c r="BC18" s="797"/>
      <c r="BD18" s="789"/>
      <c r="BE18" s="794"/>
      <c r="BF18" s="794"/>
      <c r="BG18" s="794"/>
      <c r="BH18" s="789"/>
      <c r="BI18" s="794"/>
      <c r="BJ18" s="794"/>
      <c r="BK18" s="794"/>
      <c r="BL18" s="800"/>
      <c r="BM18" s="803"/>
      <c r="BN18" s="794"/>
      <c r="BO18" s="794"/>
      <c r="BP18" s="794"/>
      <c r="BQ18" s="797"/>
      <c r="BR18" s="789"/>
      <c r="BS18" s="789"/>
      <c r="BT18" s="789"/>
      <c r="BU18" s="792"/>
      <c r="BV18" s="800"/>
      <c r="BW18" s="800"/>
    </row>
    <row r="19" spans="3:80" ht="48" customHeight="1" thickBot="1" x14ac:dyDescent="0.3">
      <c r="C19" s="821"/>
      <c r="D19" s="823"/>
      <c r="E19" s="798"/>
      <c r="F19" s="790"/>
      <c r="G19" s="825"/>
      <c r="H19" s="807"/>
      <c r="I19" s="825"/>
      <c r="J19" s="807"/>
      <c r="K19" s="825"/>
      <c r="L19" s="825"/>
      <c r="M19" s="807"/>
      <c r="N19" s="810"/>
      <c r="O19" s="813"/>
      <c r="P19" s="807"/>
      <c r="Q19" s="807"/>
      <c r="R19" s="807"/>
      <c r="S19" s="807"/>
      <c r="T19" s="807"/>
      <c r="U19" s="807"/>
      <c r="V19" s="807"/>
      <c r="W19" s="790"/>
      <c r="X19" s="802"/>
      <c r="Y19" s="798"/>
      <c r="Z19" s="790"/>
      <c r="AA19" s="795"/>
      <c r="AB19" s="795"/>
      <c r="AC19" s="795"/>
      <c r="AD19" s="790"/>
      <c r="AE19" s="795"/>
      <c r="AF19" s="795"/>
      <c r="AG19" s="795"/>
      <c r="AH19" s="802"/>
      <c r="AI19" s="798"/>
      <c r="AJ19" s="790"/>
      <c r="AK19" s="795"/>
      <c r="AL19" s="795"/>
      <c r="AM19" s="795"/>
      <c r="AN19" s="790"/>
      <c r="AO19" s="795"/>
      <c r="AP19" s="795"/>
      <c r="AQ19" s="795"/>
      <c r="AR19" s="802"/>
      <c r="AS19" s="798"/>
      <c r="AT19" s="790"/>
      <c r="AU19" s="795"/>
      <c r="AV19" s="795"/>
      <c r="AW19" s="795"/>
      <c r="AX19" s="790"/>
      <c r="AY19" s="795"/>
      <c r="AZ19" s="795"/>
      <c r="BA19" s="795"/>
      <c r="BB19" s="790"/>
      <c r="BC19" s="798"/>
      <c r="BD19" s="790"/>
      <c r="BE19" s="795"/>
      <c r="BF19" s="795"/>
      <c r="BG19" s="795"/>
      <c r="BH19" s="790"/>
      <c r="BI19" s="795"/>
      <c r="BJ19" s="795"/>
      <c r="BK19" s="795"/>
      <c r="BL19" s="802"/>
      <c r="BM19" s="804"/>
      <c r="BN19" s="795"/>
      <c r="BO19" s="795"/>
      <c r="BP19" s="795"/>
      <c r="BQ19" s="798"/>
      <c r="BR19" s="790"/>
      <c r="BS19" s="790"/>
      <c r="BT19" s="790" t="s">
        <v>128</v>
      </c>
      <c r="BU19" s="793"/>
      <c r="BV19" s="801"/>
      <c r="BW19" s="801"/>
    </row>
    <row r="20" spans="3:80" ht="23.5" thickBot="1" x14ac:dyDescent="0.4">
      <c r="C20" s="49" t="s">
        <v>129</v>
      </c>
      <c r="D20" s="50"/>
      <c r="E20" s="51"/>
      <c r="F20" s="52"/>
      <c r="G20" s="53"/>
      <c r="H20" s="53"/>
      <c r="I20" s="53"/>
      <c r="J20" s="53"/>
      <c r="K20" s="53"/>
      <c r="L20" s="53"/>
      <c r="M20" s="53"/>
      <c r="N20" s="54"/>
      <c r="O20" s="55"/>
      <c r="P20" s="56"/>
      <c r="Q20" s="53"/>
      <c r="R20" s="53"/>
      <c r="S20" s="53"/>
      <c r="T20" s="53"/>
      <c r="U20" s="53"/>
      <c r="V20" s="53"/>
      <c r="W20" s="57"/>
      <c r="X20" s="58"/>
      <c r="Y20" s="59"/>
      <c r="Z20" s="60"/>
      <c r="AA20" s="57"/>
      <c r="AB20" s="57"/>
      <c r="AC20" s="57"/>
      <c r="AD20" s="57"/>
      <c r="AE20" s="57"/>
      <c r="AF20" s="57"/>
      <c r="AG20" s="57"/>
      <c r="AH20" s="58"/>
      <c r="AI20" s="59"/>
      <c r="AJ20" s="52"/>
      <c r="AK20" s="57"/>
      <c r="AL20" s="57"/>
      <c r="AM20" s="57"/>
      <c r="AN20" s="57"/>
      <c r="AO20" s="57"/>
      <c r="AP20" s="57"/>
      <c r="AQ20" s="57"/>
      <c r="AR20" s="58"/>
      <c r="AS20" s="59"/>
      <c r="AT20" s="52"/>
      <c r="AU20" s="57"/>
      <c r="AV20" s="57"/>
      <c r="AW20" s="57"/>
      <c r="AX20" s="57"/>
      <c r="AY20" s="57"/>
      <c r="AZ20" s="57"/>
      <c r="BA20" s="57"/>
      <c r="BB20" s="61"/>
      <c r="BC20" s="59"/>
      <c r="BD20" s="52"/>
      <c r="BE20" s="57"/>
      <c r="BF20" s="57"/>
      <c r="BG20" s="57"/>
      <c r="BH20" s="57"/>
      <c r="BI20" s="57"/>
      <c r="BJ20" s="57"/>
      <c r="BK20" s="57"/>
      <c r="BL20" s="58"/>
      <c r="BM20" s="62"/>
      <c r="BN20" s="63"/>
      <c r="BO20" s="57"/>
      <c r="BP20" s="63"/>
      <c r="BQ20" s="64"/>
      <c r="BR20" s="65"/>
      <c r="BS20" s="65"/>
      <c r="BT20" s="65"/>
      <c r="BU20" s="66"/>
      <c r="BV20" s="67"/>
      <c r="BW20" s="68"/>
    </row>
    <row r="21" spans="3:80" thickBot="1" x14ac:dyDescent="0.35">
      <c r="C21" s="69" t="s">
        <v>130</v>
      </c>
      <c r="D21" s="70">
        <v>1550</v>
      </c>
      <c r="E21" s="71"/>
      <c r="F21" s="72"/>
      <c r="G21" s="72"/>
      <c r="H21" s="72"/>
      <c r="I21" s="73">
        <f>E21+F21-G21+H21</f>
        <v>0</v>
      </c>
      <c r="J21" s="72"/>
      <c r="K21" s="72"/>
      <c r="L21" s="72"/>
      <c r="M21" s="72"/>
      <c r="N21" s="73">
        <f>J21+K21-L21+M21</f>
        <v>0</v>
      </c>
      <c r="O21" s="74">
        <f>I21</f>
        <v>0</v>
      </c>
      <c r="P21" s="72"/>
      <c r="Q21" s="72"/>
      <c r="R21" s="72"/>
      <c r="S21" s="73">
        <f t="shared" ref="S21:S31" si="0">O21+P21-Q21+SUM(R21:R21)</f>
        <v>0</v>
      </c>
      <c r="T21" s="73">
        <f t="shared" ref="T21:T37" si="1">N21</f>
        <v>0</v>
      </c>
      <c r="U21" s="72"/>
      <c r="V21" s="72"/>
      <c r="W21" s="72"/>
      <c r="X21" s="75">
        <f>T21+U21-V21+W21</f>
        <v>0</v>
      </c>
      <c r="Y21" s="76">
        <f>S21</f>
        <v>0</v>
      </c>
      <c r="Z21" s="72"/>
      <c r="AA21" s="72"/>
      <c r="AB21" s="72"/>
      <c r="AC21" s="73">
        <f>Y21+Z21-AA21+SUM(AB21:AB21)</f>
        <v>0</v>
      </c>
      <c r="AD21" s="77">
        <f t="shared" ref="AD21:AD37" si="2">X21</f>
        <v>0</v>
      </c>
      <c r="AE21" s="72"/>
      <c r="AF21" s="72"/>
      <c r="AG21" s="72"/>
      <c r="AH21" s="75">
        <f>AD21+AE21-AF21+AG21</f>
        <v>0</v>
      </c>
      <c r="AI21" s="76">
        <f t="shared" ref="AI21:AI37" si="3">AC21</f>
        <v>0</v>
      </c>
      <c r="AJ21" s="72"/>
      <c r="AK21" s="72"/>
      <c r="AL21" s="78"/>
      <c r="AM21" s="73">
        <f t="shared" ref="AM21:AM37" si="4">AI21+AJ21-AK21+SUM(AL21:AL21)</f>
        <v>0</v>
      </c>
      <c r="AN21" s="77">
        <f t="shared" ref="AN21:AN37" si="5">AH21</f>
        <v>0</v>
      </c>
      <c r="AO21" s="72"/>
      <c r="AP21" s="72"/>
      <c r="AQ21" s="78"/>
      <c r="AR21" s="75">
        <f>AN21+AO21-AP21+AQ21</f>
        <v>0</v>
      </c>
      <c r="AS21" s="76">
        <f t="shared" ref="AS21:AS37" si="6">AM21</f>
        <v>0</v>
      </c>
      <c r="AT21" s="79">
        <v>539673.42000000004</v>
      </c>
      <c r="AU21" s="80"/>
      <c r="AV21" s="80"/>
      <c r="AW21" s="73">
        <f t="shared" ref="AW21:AW37" si="7">AS21+AT21-AU21+SUM(AV21:AV21)</f>
        <v>539673.42000000004</v>
      </c>
      <c r="AX21" s="77">
        <f t="shared" ref="AX21:AX37" si="8">AR21</f>
        <v>0</v>
      </c>
      <c r="AY21" s="79">
        <v>8847.4932984665029</v>
      </c>
      <c r="AZ21" s="80"/>
      <c r="BA21" s="80"/>
      <c r="BB21" s="73">
        <f>AX21+AY21-AZ21+BA21</f>
        <v>8847.4932984665029</v>
      </c>
      <c r="BC21" s="76">
        <f t="shared" ref="BC21:BC37" si="9">AW21</f>
        <v>539673.42000000004</v>
      </c>
      <c r="BD21" s="81">
        <v>657379.73</v>
      </c>
      <c r="BE21" s="80"/>
      <c r="BF21" s="82"/>
      <c r="BG21" s="73">
        <f t="shared" ref="BG21:BG37" si="10">BC21+BD21-BE21+SUM(BF21:BF21)</f>
        <v>1197053.1499999999</v>
      </c>
      <c r="BH21" s="77">
        <f t="shared" ref="BH21:BH37" si="11">BB21</f>
        <v>8847.4932984665029</v>
      </c>
      <c r="BI21" s="81">
        <v>-1389.3900000007698</v>
      </c>
      <c r="BJ21" s="80"/>
      <c r="BK21" s="82"/>
      <c r="BL21" s="75">
        <f>BH21+BI21-BJ21+BK21</f>
        <v>7458.1032984657331</v>
      </c>
      <c r="BM21" s="83"/>
      <c r="BN21" s="83"/>
      <c r="BO21" s="77">
        <f>BG21-BM21</f>
        <v>1197053.1499999999</v>
      </c>
      <c r="BP21" s="84">
        <f>BL21-BN21</f>
        <v>7458.1032984657331</v>
      </c>
      <c r="BQ21" s="85">
        <v>17925.86403275</v>
      </c>
      <c r="BR21" s="83"/>
      <c r="BS21" s="86">
        <f>BP21+BQ21+BR21</f>
        <v>25383.967331215732</v>
      </c>
      <c r="BT21" s="87">
        <f>SUM(BO21:BR21)</f>
        <v>1222437.1173312156</v>
      </c>
      <c r="BU21" s="73"/>
      <c r="BV21" s="88">
        <v>1204511.05</v>
      </c>
      <c r="BW21" s="89">
        <f>ROUND(BV21-SUM(BG21,BL21),2)</f>
        <v>-0.2</v>
      </c>
      <c r="BX21" s="37" t="str">
        <f>IF(ABS(BW21)&gt;1,"Please provide an explanation of the variance in the Manager's Summary","")</f>
        <v/>
      </c>
      <c r="BY21" s="38"/>
      <c r="BZ21" s="38"/>
      <c r="CA21" s="38"/>
      <c r="CB21" s="38"/>
    </row>
    <row r="22" spans="3:80" thickBot="1" x14ac:dyDescent="0.35">
      <c r="C22" s="69" t="s">
        <v>131</v>
      </c>
      <c r="D22" s="70">
        <v>1551</v>
      </c>
      <c r="E22" s="71"/>
      <c r="F22" s="72"/>
      <c r="G22" s="72"/>
      <c r="H22" s="72"/>
      <c r="I22" s="73">
        <f>E22+F22-G22+H22</f>
        <v>0</v>
      </c>
      <c r="J22" s="72"/>
      <c r="K22" s="72"/>
      <c r="L22" s="72"/>
      <c r="M22" s="72"/>
      <c r="N22" s="73">
        <f>J22+K22-L22+M22</f>
        <v>0</v>
      </c>
      <c r="O22" s="74">
        <f>I22</f>
        <v>0</v>
      </c>
      <c r="P22" s="72"/>
      <c r="Q22" s="72"/>
      <c r="R22" s="72"/>
      <c r="S22" s="73">
        <f t="shared" si="0"/>
        <v>0</v>
      </c>
      <c r="T22" s="73">
        <f t="shared" si="1"/>
        <v>0</v>
      </c>
      <c r="U22" s="72"/>
      <c r="V22" s="72"/>
      <c r="W22" s="72"/>
      <c r="X22" s="75">
        <f>T22+U22-V22+W22</f>
        <v>0</v>
      </c>
      <c r="Y22" s="76">
        <f t="shared" ref="Y22:Y37" si="12">S22</f>
        <v>0</v>
      </c>
      <c r="Z22" s="72"/>
      <c r="AA22" s="72"/>
      <c r="AB22" s="72"/>
      <c r="AC22" s="73">
        <f>Y22+Z22-AA22+SUM(AB22:AB22)</f>
        <v>0</v>
      </c>
      <c r="AD22" s="77">
        <f>X22</f>
        <v>0</v>
      </c>
      <c r="AE22" s="72"/>
      <c r="AF22" s="90"/>
      <c r="AG22" s="91"/>
      <c r="AH22" s="75">
        <f>AD22+AE22-AF22+AG22</f>
        <v>0</v>
      </c>
      <c r="AI22" s="76">
        <f t="shared" si="3"/>
        <v>0</v>
      </c>
      <c r="AJ22" s="72"/>
      <c r="AK22" s="72"/>
      <c r="AL22" s="92"/>
      <c r="AM22" s="73">
        <f t="shared" si="4"/>
        <v>0</v>
      </c>
      <c r="AN22" s="77">
        <f t="shared" si="5"/>
        <v>0</v>
      </c>
      <c r="AO22" s="72"/>
      <c r="AP22" s="90"/>
      <c r="AQ22" s="92"/>
      <c r="AR22" s="75">
        <f>AN22+AO22-AP22+AQ22</f>
        <v>0</v>
      </c>
      <c r="AS22" s="76">
        <f t="shared" si="6"/>
        <v>0</v>
      </c>
      <c r="AT22" s="81">
        <v>-417085.24373747013</v>
      </c>
      <c r="AU22" s="80"/>
      <c r="AV22" s="80"/>
      <c r="AW22" s="73">
        <f t="shared" si="7"/>
        <v>-417085.24373747013</v>
      </c>
      <c r="AX22" s="77">
        <f t="shared" si="8"/>
        <v>0</v>
      </c>
      <c r="AY22" s="81">
        <v>-23619.64577387286</v>
      </c>
      <c r="AZ22" s="93"/>
      <c r="BA22" s="94"/>
      <c r="BB22" s="73">
        <f>AX22+AY22-AZ22+BA22</f>
        <v>-23619.64577387286</v>
      </c>
      <c r="BC22" s="76">
        <f t="shared" si="9"/>
        <v>-417085.24373747013</v>
      </c>
      <c r="BD22" s="81">
        <v>-37240.987336137041</v>
      </c>
      <c r="BE22" s="80"/>
      <c r="BF22" s="82"/>
      <c r="BG22" s="73">
        <f t="shared" si="10"/>
        <v>-454326.23107360717</v>
      </c>
      <c r="BH22" s="77">
        <f t="shared" si="11"/>
        <v>-23619.64577387286</v>
      </c>
      <c r="BI22" s="81">
        <v>-17430.011903553001</v>
      </c>
      <c r="BJ22" s="93"/>
      <c r="BK22" s="95"/>
      <c r="BL22" s="75">
        <f>BH22+BI22-BJ22+BK22</f>
        <v>-41049.657677425857</v>
      </c>
      <c r="BM22" s="83"/>
      <c r="BN22" s="83"/>
      <c r="BO22" s="77">
        <f t="shared" ref="BO22:BO37" si="13">BG22-BM22</f>
        <v>-454326.23107360717</v>
      </c>
      <c r="BP22" s="84">
        <f t="shared" ref="BP22:BP37" si="14">BL22-BN22</f>
        <v>-41049.657677425857</v>
      </c>
      <c r="BQ22" s="85">
        <v>-6803.3980488164134</v>
      </c>
      <c r="BR22" s="83"/>
      <c r="BS22" s="86">
        <f t="shared" ref="BS22:BS37" si="15">BP22+BQ22+BR22</f>
        <v>-47853.055726242274</v>
      </c>
      <c r="BT22" s="87">
        <f>SUM(BO22:BR22)</f>
        <v>-502179.28679984942</v>
      </c>
      <c r="BU22" s="73"/>
      <c r="BV22" s="88">
        <v>-495376.22</v>
      </c>
      <c r="BW22" s="89">
        <f t="shared" ref="BW22:BW36" si="16">ROUND(BV22-SUM(BG22,BL22),2)</f>
        <v>-0.33</v>
      </c>
      <c r="BX22" s="37" t="str">
        <f t="shared" ref="BX22:BX46" si="17">IF(ABS(BW22)&gt;1,"Please provide an explanation of the variance in the Manager's Summary","")</f>
        <v/>
      </c>
      <c r="BY22" s="38"/>
      <c r="BZ22" s="38"/>
      <c r="CA22" s="38"/>
      <c r="CB22" s="38"/>
    </row>
    <row r="23" spans="3:80" ht="17" thickBot="1" x14ac:dyDescent="0.35">
      <c r="C23" s="96" t="s">
        <v>132</v>
      </c>
      <c r="D23" s="70">
        <v>1580</v>
      </c>
      <c r="E23" s="71"/>
      <c r="F23" s="72"/>
      <c r="G23" s="72"/>
      <c r="H23" s="72"/>
      <c r="I23" s="73">
        <f t="shared" ref="I23:I37" si="18">E23+F23-G23+H23</f>
        <v>0</v>
      </c>
      <c r="J23" s="72"/>
      <c r="K23" s="72"/>
      <c r="L23" s="72"/>
      <c r="M23" s="72"/>
      <c r="N23" s="73">
        <f t="shared" ref="N23:N37" si="19">J23+K23-L23+M23</f>
        <v>0</v>
      </c>
      <c r="O23" s="74">
        <f t="shared" ref="O23:O37" si="20">I23</f>
        <v>0</v>
      </c>
      <c r="P23" s="72"/>
      <c r="Q23" s="72"/>
      <c r="R23" s="72"/>
      <c r="S23" s="73">
        <f t="shared" si="0"/>
        <v>0</v>
      </c>
      <c r="T23" s="73">
        <f t="shared" si="1"/>
        <v>0</v>
      </c>
      <c r="U23" s="72"/>
      <c r="V23" s="72"/>
      <c r="W23" s="72"/>
      <c r="X23" s="75">
        <f t="shared" ref="X23:X37" si="21">T23+U23-V23+W23</f>
        <v>0</v>
      </c>
      <c r="Y23" s="76">
        <f t="shared" si="12"/>
        <v>0</v>
      </c>
      <c r="Z23" s="72"/>
      <c r="AA23" s="72"/>
      <c r="AB23" s="72"/>
      <c r="AC23" s="73">
        <f t="shared" ref="AC23:AC31" si="22">Y23+Z23-AA23+SUM(AB23:AB23)</f>
        <v>0</v>
      </c>
      <c r="AD23" s="77">
        <f t="shared" si="2"/>
        <v>0</v>
      </c>
      <c r="AE23" s="72"/>
      <c r="AF23" s="72"/>
      <c r="AG23" s="72"/>
      <c r="AH23" s="75">
        <f t="shared" ref="AH23:AH37" si="23">AD23+AE23-AF23+AG23</f>
        <v>0</v>
      </c>
      <c r="AI23" s="76">
        <f t="shared" si="3"/>
        <v>0</v>
      </c>
      <c r="AJ23" s="72"/>
      <c r="AK23" s="72"/>
      <c r="AL23" s="97"/>
      <c r="AM23" s="73">
        <f t="shared" si="4"/>
        <v>0</v>
      </c>
      <c r="AN23" s="77">
        <f t="shared" si="5"/>
        <v>0</v>
      </c>
      <c r="AO23" s="72"/>
      <c r="AP23" s="72"/>
      <c r="AQ23" s="97"/>
      <c r="AR23" s="75">
        <f t="shared" ref="AR23:AR37" si="24">AN23+AO23-AP23+AQ23</f>
        <v>0</v>
      </c>
      <c r="AS23" s="76">
        <f t="shared" si="6"/>
        <v>0</v>
      </c>
      <c r="AT23" s="79">
        <v>-11119035.279999997</v>
      </c>
      <c r="AU23" s="80"/>
      <c r="AV23" s="80"/>
      <c r="AW23" s="73">
        <f t="shared" si="7"/>
        <v>-11119035.279999997</v>
      </c>
      <c r="AX23" s="77">
        <f t="shared" si="8"/>
        <v>0</v>
      </c>
      <c r="AY23" s="79">
        <v>-197745.20961235312</v>
      </c>
      <c r="AZ23" s="80"/>
      <c r="BA23" s="80"/>
      <c r="BB23" s="73">
        <f t="shared" ref="BB23:BB37" si="25">AX23+AY23-AZ23+BA23</f>
        <v>-197745.20961235312</v>
      </c>
      <c r="BC23" s="76">
        <f t="shared" si="9"/>
        <v>-11119035.279999997</v>
      </c>
      <c r="BD23" s="81">
        <v>18825431.110000003</v>
      </c>
      <c r="BE23" s="80"/>
      <c r="BF23" s="82"/>
      <c r="BG23" s="73">
        <f t="shared" si="10"/>
        <v>7706395.8300000057</v>
      </c>
      <c r="BH23" s="77">
        <f t="shared" si="11"/>
        <v>-197745.20961235312</v>
      </c>
      <c r="BI23" s="81">
        <v>61928.257883309299</v>
      </c>
      <c r="BJ23" s="80"/>
      <c r="BK23" s="82"/>
      <c r="BL23" s="75">
        <f t="shared" ref="BL23:BL37" si="26">BH23+BI23-BJ23+BK23</f>
        <v>-135816.95172904382</v>
      </c>
      <c r="BM23" s="83"/>
      <c r="BN23" s="83"/>
      <c r="BO23" s="77">
        <f t="shared" si="13"/>
        <v>7706395.8300000057</v>
      </c>
      <c r="BP23" s="84">
        <f t="shared" si="14"/>
        <v>-135816.95172904382</v>
      </c>
      <c r="BQ23" s="85">
        <v>115403.26606831801</v>
      </c>
      <c r="BR23" s="83"/>
      <c r="BS23" s="86">
        <f t="shared" si="15"/>
        <v>-20413.685660725809</v>
      </c>
      <c r="BT23" s="87">
        <f>SUM(BO23:BR23)</f>
        <v>7685982.1443392802</v>
      </c>
      <c r="BU23" s="73"/>
      <c r="BV23" s="88">
        <v>5045905.51</v>
      </c>
      <c r="BW23" s="89">
        <f t="shared" si="16"/>
        <v>-2524673.37</v>
      </c>
      <c r="BX23" s="37" t="str">
        <f>IF(ROUND(BW23,0)=ROUND(BV25,0),"","The variance does not match the value in cell BV25. Please provide an explanation of the variance in the Manager's Summary")</f>
        <v/>
      </c>
      <c r="BY23" s="38"/>
      <c r="BZ23" s="38"/>
      <c r="CA23" s="38"/>
      <c r="CB23" s="38"/>
    </row>
    <row r="24" spans="3:80" ht="17" thickBot="1" x14ac:dyDescent="0.35">
      <c r="C24" s="96" t="s">
        <v>133</v>
      </c>
      <c r="D24" s="70">
        <v>1580</v>
      </c>
      <c r="E24" s="71"/>
      <c r="F24" s="72"/>
      <c r="G24" s="72"/>
      <c r="H24" s="72"/>
      <c r="I24" s="73">
        <f t="shared" si="18"/>
        <v>0</v>
      </c>
      <c r="J24" s="72"/>
      <c r="K24" s="72"/>
      <c r="L24" s="72"/>
      <c r="M24" s="72"/>
      <c r="N24" s="73">
        <f t="shared" si="19"/>
        <v>0</v>
      </c>
      <c r="O24" s="74">
        <f t="shared" si="20"/>
        <v>0</v>
      </c>
      <c r="P24" s="72"/>
      <c r="Q24" s="72"/>
      <c r="R24" s="72"/>
      <c r="S24" s="73">
        <f t="shared" si="0"/>
        <v>0</v>
      </c>
      <c r="T24" s="73">
        <f t="shared" si="1"/>
        <v>0</v>
      </c>
      <c r="U24" s="72"/>
      <c r="V24" s="72"/>
      <c r="W24" s="72"/>
      <c r="X24" s="75">
        <f t="shared" si="21"/>
        <v>0</v>
      </c>
      <c r="Y24" s="76">
        <f t="shared" si="12"/>
        <v>0</v>
      </c>
      <c r="Z24" s="72"/>
      <c r="AA24" s="72"/>
      <c r="AB24" s="72"/>
      <c r="AC24" s="73">
        <f t="shared" si="22"/>
        <v>0</v>
      </c>
      <c r="AD24" s="77">
        <f t="shared" si="2"/>
        <v>0</v>
      </c>
      <c r="AE24" s="72"/>
      <c r="AF24" s="72"/>
      <c r="AG24" s="72"/>
      <c r="AH24" s="75">
        <f t="shared" si="23"/>
        <v>0</v>
      </c>
      <c r="AI24" s="76">
        <f t="shared" si="3"/>
        <v>0</v>
      </c>
      <c r="AJ24" s="72"/>
      <c r="AK24" s="72"/>
      <c r="AL24" s="80"/>
      <c r="AM24" s="73">
        <f t="shared" si="4"/>
        <v>0</v>
      </c>
      <c r="AN24" s="77">
        <f t="shared" si="5"/>
        <v>0</v>
      </c>
      <c r="AO24" s="72"/>
      <c r="AP24" s="72"/>
      <c r="AQ24" s="80"/>
      <c r="AR24" s="75">
        <f t="shared" si="24"/>
        <v>0</v>
      </c>
      <c r="AS24" s="76">
        <f t="shared" si="6"/>
        <v>0</v>
      </c>
      <c r="AT24" s="80"/>
      <c r="AU24" s="80"/>
      <c r="AV24" s="80"/>
      <c r="AW24" s="73">
        <f t="shared" si="7"/>
        <v>0</v>
      </c>
      <c r="AX24" s="77">
        <f t="shared" si="8"/>
        <v>0</v>
      </c>
      <c r="AY24" s="80"/>
      <c r="AZ24" s="80"/>
      <c r="BA24" s="80"/>
      <c r="BB24" s="73">
        <f t="shared" si="25"/>
        <v>0</v>
      </c>
      <c r="BC24" s="76">
        <f t="shared" si="9"/>
        <v>0</v>
      </c>
      <c r="BD24" s="80"/>
      <c r="BE24" s="80"/>
      <c r="BF24" s="82"/>
      <c r="BG24" s="73">
        <f>BC24+BD24-BE24+SUM(BF24:BF24)</f>
        <v>0</v>
      </c>
      <c r="BH24" s="77">
        <f t="shared" si="11"/>
        <v>0</v>
      </c>
      <c r="BI24" s="80"/>
      <c r="BJ24" s="80"/>
      <c r="BK24" s="82"/>
      <c r="BL24" s="75">
        <f t="shared" si="26"/>
        <v>0</v>
      </c>
      <c r="BM24" s="98"/>
      <c r="BN24" s="82"/>
      <c r="BO24" s="77">
        <f t="shared" si="13"/>
        <v>0</v>
      </c>
      <c r="BP24" s="84">
        <f t="shared" si="14"/>
        <v>0</v>
      </c>
      <c r="BQ24" s="99"/>
      <c r="BR24" s="83"/>
      <c r="BS24" s="86">
        <f t="shared" si="15"/>
        <v>0</v>
      </c>
      <c r="BT24" s="87">
        <f>IF(CB5=TRUE, 0, 0)</f>
        <v>0</v>
      </c>
      <c r="BU24" s="73"/>
      <c r="BV24" s="88">
        <v>0</v>
      </c>
      <c r="BW24" s="89">
        <f t="shared" si="16"/>
        <v>0</v>
      </c>
      <c r="BX24" s="37" t="str">
        <f t="shared" si="17"/>
        <v/>
      </c>
      <c r="BY24" s="38"/>
      <c r="BZ24" s="38"/>
      <c r="CA24" s="38"/>
      <c r="CB24" s="38"/>
    </row>
    <row r="25" spans="3:80" ht="17" thickBot="1" x14ac:dyDescent="0.35">
      <c r="C25" s="96" t="s">
        <v>134</v>
      </c>
      <c r="D25" s="70">
        <v>1580</v>
      </c>
      <c r="E25" s="71"/>
      <c r="F25" s="72"/>
      <c r="G25" s="72"/>
      <c r="H25" s="72"/>
      <c r="I25" s="73">
        <f t="shared" si="18"/>
        <v>0</v>
      </c>
      <c r="J25" s="72"/>
      <c r="K25" s="72"/>
      <c r="L25" s="72"/>
      <c r="M25" s="72"/>
      <c r="N25" s="73">
        <f t="shared" si="19"/>
        <v>0</v>
      </c>
      <c r="O25" s="74">
        <f t="shared" si="20"/>
        <v>0</v>
      </c>
      <c r="P25" s="72"/>
      <c r="Q25" s="72"/>
      <c r="R25" s="72"/>
      <c r="S25" s="73">
        <f t="shared" si="0"/>
        <v>0</v>
      </c>
      <c r="T25" s="73">
        <f t="shared" si="1"/>
        <v>0</v>
      </c>
      <c r="U25" s="72"/>
      <c r="V25" s="72"/>
      <c r="W25" s="72"/>
      <c r="X25" s="75">
        <f t="shared" si="21"/>
        <v>0</v>
      </c>
      <c r="Y25" s="76">
        <f t="shared" si="12"/>
        <v>0</v>
      </c>
      <c r="Z25" s="72"/>
      <c r="AA25" s="72"/>
      <c r="AB25" s="72"/>
      <c r="AC25" s="73">
        <f t="shared" si="22"/>
        <v>0</v>
      </c>
      <c r="AD25" s="77">
        <f t="shared" si="2"/>
        <v>0</v>
      </c>
      <c r="AE25" s="72"/>
      <c r="AF25" s="72"/>
      <c r="AG25" s="72"/>
      <c r="AH25" s="75">
        <f t="shared" si="23"/>
        <v>0</v>
      </c>
      <c r="AI25" s="76">
        <f t="shared" si="3"/>
        <v>0</v>
      </c>
      <c r="AJ25" s="72"/>
      <c r="AK25" s="72"/>
      <c r="AL25" s="80"/>
      <c r="AM25" s="73">
        <f t="shared" si="4"/>
        <v>0</v>
      </c>
      <c r="AN25" s="77">
        <f t="shared" si="5"/>
        <v>0</v>
      </c>
      <c r="AO25" s="72"/>
      <c r="AP25" s="72"/>
      <c r="AQ25" s="80"/>
      <c r="AR25" s="75">
        <f t="shared" si="24"/>
        <v>0</v>
      </c>
      <c r="AS25" s="76">
        <f t="shared" si="6"/>
        <v>0</v>
      </c>
      <c r="AT25" s="80">
        <v>-498545.64999999973</v>
      </c>
      <c r="AU25" s="80"/>
      <c r="AV25" s="80"/>
      <c r="AW25" s="73">
        <f t="shared" si="7"/>
        <v>-498545.64999999973</v>
      </c>
      <c r="AX25" s="77">
        <f t="shared" si="8"/>
        <v>0</v>
      </c>
      <c r="AY25" s="80">
        <v>57868.395781418556</v>
      </c>
      <c r="AZ25" s="80"/>
      <c r="BA25" s="80"/>
      <c r="BB25" s="73">
        <f t="shared" si="25"/>
        <v>57868.395781418556</v>
      </c>
      <c r="BC25" s="76">
        <f t="shared" si="9"/>
        <v>-498545.64999999973</v>
      </c>
      <c r="BD25" s="80">
        <v>-2100031.5500000003</v>
      </c>
      <c r="BE25" s="80"/>
      <c r="BF25" s="82"/>
      <c r="BG25" s="73">
        <f t="shared" si="10"/>
        <v>-2598577.2000000002</v>
      </c>
      <c r="BH25" s="77">
        <f t="shared" si="11"/>
        <v>57868.395781418556</v>
      </c>
      <c r="BI25" s="80">
        <v>16035.502303249999</v>
      </c>
      <c r="BJ25" s="80"/>
      <c r="BK25" s="82"/>
      <c r="BL25" s="75">
        <f t="shared" si="26"/>
        <v>73903.898084668559</v>
      </c>
      <c r="BM25" s="98"/>
      <c r="BN25" s="82"/>
      <c r="BO25" s="77">
        <f t="shared" si="13"/>
        <v>-2598577.2000000002</v>
      </c>
      <c r="BP25" s="84">
        <f t="shared" si="14"/>
        <v>73903.898084668559</v>
      </c>
      <c r="BQ25" s="85">
        <v>-38913.687580000013</v>
      </c>
      <c r="BR25" s="83"/>
      <c r="BS25" s="86">
        <f t="shared" si="15"/>
        <v>34990.210504668546</v>
      </c>
      <c r="BT25" s="87">
        <f>SUM(BO25:BR25)</f>
        <v>-2563586.9894953319</v>
      </c>
      <c r="BU25" s="73"/>
      <c r="BV25" s="88">
        <v>-2524673.1</v>
      </c>
      <c r="BW25" s="89">
        <f t="shared" si="16"/>
        <v>0.2</v>
      </c>
      <c r="BX25" s="37" t="str">
        <f t="shared" si="17"/>
        <v/>
      </c>
      <c r="BY25" s="38"/>
      <c r="BZ25" s="38"/>
      <c r="CA25" s="38"/>
      <c r="CB25" s="38"/>
    </row>
    <row r="26" spans="3:80" thickBot="1" x14ac:dyDescent="0.35">
      <c r="C26" s="96" t="s">
        <v>135</v>
      </c>
      <c r="D26" s="70">
        <v>1584</v>
      </c>
      <c r="E26" s="71"/>
      <c r="F26" s="72"/>
      <c r="G26" s="72"/>
      <c r="H26" s="72"/>
      <c r="I26" s="73">
        <f t="shared" si="18"/>
        <v>0</v>
      </c>
      <c r="J26" s="72"/>
      <c r="K26" s="72"/>
      <c r="L26" s="72"/>
      <c r="M26" s="72"/>
      <c r="N26" s="73">
        <f t="shared" si="19"/>
        <v>0</v>
      </c>
      <c r="O26" s="74">
        <f t="shared" si="20"/>
        <v>0</v>
      </c>
      <c r="P26" s="72"/>
      <c r="Q26" s="72"/>
      <c r="R26" s="72"/>
      <c r="S26" s="73">
        <f t="shared" si="0"/>
        <v>0</v>
      </c>
      <c r="T26" s="73">
        <f t="shared" si="1"/>
        <v>0</v>
      </c>
      <c r="U26" s="72"/>
      <c r="V26" s="72"/>
      <c r="W26" s="72"/>
      <c r="X26" s="75">
        <f t="shared" si="21"/>
        <v>0</v>
      </c>
      <c r="Y26" s="76">
        <f t="shared" si="12"/>
        <v>0</v>
      </c>
      <c r="Z26" s="72"/>
      <c r="AA26" s="72"/>
      <c r="AB26" s="72"/>
      <c r="AC26" s="73">
        <f t="shared" si="22"/>
        <v>0</v>
      </c>
      <c r="AD26" s="77">
        <f t="shared" si="2"/>
        <v>0</v>
      </c>
      <c r="AE26" s="72"/>
      <c r="AF26" s="72"/>
      <c r="AG26" s="72"/>
      <c r="AH26" s="75">
        <f t="shared" si="23"/>
        <v>0</v>
      </c>
      <c r="AI26" s="76">
        <f t="shared" si="3"/>
        <v>0</v>
      </c>
      <c r="AJ26" s="72"/>
      <c r="AK26" s="72"/>
      <c r="AL26" s="100"/>
      <c r="AM26" s="73">
        <f t="shared" si="4"/>
        <v>0</v>
      </c>
      <c r="AN26" s="77">
        <f t="shared" si="5"/>
        <v>0</v>
      </c>
      <c r="AO26" s="72"/>
      <c r="AP26" s="72"/>
      <c r="AQ26" s="100"/>
      <c r="AR26" s="75">
        <f t="shared" si="24"/>
        <v>0</v>
      </c>
      <c r="AS26" s="76">
        <f t="shared" si="6"/>
        <v>0</v>
      </c>
      <c r="AT26" s="101">
        <v>739237.16000000061</v>
      </c>
      <c r="AU26" s="80"/>
      <c r="AV26" s="80"/>
      <c r="AW26" s="73">
        <f t="shared" si="7"/>
        <v>739237.16000000061</v>
      </c>
      <c r="AX26" s="77">
        <f t="shared" si="8"/>
        <v>0</v>
      </c>
      <c r="AY26" s="101">
        <v>147188.50383466668</v>
      </c>
      <c r="AZ26" s="80"/>
      <c r="BA26" s="80"/>
      <c r="BB26" s="73">
        <f t="shared" si="25"/>
        <v>147188.50383466668</v>
      </c>
      <c r="BC26" s="76">
        <f t="shared" si="9"/>
        <v>739237.16000000061</v>
      </c>
      <c r="BD26" s="81">
        <v>49849818.219999999</v>
      </c>
      <c r="BE26" s="80"/>
      <c r="BF26" s="82"/>
      <c r="BG26" s="73">
        <f t="shared" si="10"/>
        <v>50589055.380000003</v>
      </c>
      <c r="BH26" s="77">
        <f t="shared" si="11"/>
        <v>147188.50383466668</v>
      </c>
      <c r="BI26" s="81">
        <v>-6149.2876629999955</v>
      </c>
      <c r="BJ26" s="80"/>
      <c r="BK26" s="82"/>
      <c r="BL26" s="75">
        <f t="shared" si="26"/>
        <v>141039.21617166669</v>
      </c>
      <c r="BM26" s="83"/>
      <c r="BN26" s="83"/>
      <c r="BO26" s="77">
        <f t="shared" si="13"/>
        <v>50589055.380000003</v>
      </c>
      <c r="BP26" s="84">
        <f t="shared" si="14"/>
        <v>141039.21617166669</v>
      </c>
      <c r="BQ26" s="85">
        <v>757571.08904099988</v>
      </c>
      <c r="BR26" s="83"/>
      <c r="BS26" s="86">
        <f t="shared" si="15"/>
        <v>898610.30521266651</v>
      </c>
      <c r="BT26" s="87">
        <f>SUM(BO26:BR26)</f>
        <v>51487665.685212672</v>
      </c>
      <c r="BU26" s="73"/>
      <c r="BV26" s="88">
        <v>50730094.329999998</v>
      </c>
      <c r="BW26" s="89">
        <f t="shared" si="16"/>
        <v>-0.27</v>
      </c>
      <c r="BX26" s="37" t="str">
        <f t="shared" si="17"/>
        <v/>
      </c>
      <c r="BY26" s="38"/>
      <c r="BZ26" s="38"/>
      <c r="CA26" s="38"/>
      <c r="CB26" s="38"/>
    </row>
    <row r="27" spans="3:80" thickBot="1" x14ac:dyDescent="0.35">
      <c r="C27" s="102" t="s">
        <v>136</v>
      </c>
      <c r="D27" s="70">
        <v>1586</v>
      </c>
      <c r="E27" s="71"/>
      <c r="F27" s="72"/>
      <c r="G27" s="72"/>
      <c r="H27" s="72"/>
      <c r="I27" s="73">
        <f t="shared" si="18"/>
        <v>0</v>
      </c>
      <c r="J27" s="72"/>
      <c r="K27" s="72"/>
      <c r="L27" s="72"/>
      <c r="M27" s="72"/>
      <c r="N27" s="73">
        <f t="shared" si="19"/>
        <v>0</v>
      </c>
      <c r="O27" s="76">
        <f t="shared" si="20"/>
        <v>0</v>
      </c>
      <c r="P27" s="72"/>
      <c r="Q27" s="72"/>
      <c r="R27" s="72"/>
      <c r="S27" s="73">
        <f t="shared" si="0"/>
        <v>0</v>
      </c>
      <c r="T27" s="73">
        <f t="shared" si="1"/>
        <v>0</v>
      </c>
      <c r="U27" s="72"/>
      <c r="V27" s="72"/>
      <c r="W27" s="72"/>
      <c r="X27" s="75">
        <f t="shared" si="21"/>
        <v>0</v>
      </c>
      <c r="Y27" s="76">
        <f t="shared" si="12"/>
        <v>0</v>
      </c>
      <c r="Z27" s="72"/>
      <c r="AA27" s="72"/>
      <c r="AB27" s="72"/>
      <c r="AC27" s="73">
        <f t="shared" si="22"/>
        <v>0</v>
      </c>
      <c r="AD27" s="77">
        <f t="shared" si="2"/>
        <v>0</v>
      </c>
      <c r="AE27" s="72"/>
      <c r="AF27" s="72"/>
      <c r="AG27" s="72"/>
      <c r="AH27" s="75">
        <f t="shared" si="23"/>
        <v>0</v>
      </c>
      <c r="AI27" s="76">
        <f t="shared" si="3"/>
        <v>0</v>
      </c>
      <c r="AJ27" s="72"/>
      <c r="AK27" s="72"/>
      <c r="AL27" s="100"/>
      <c r="AM27" s="73">
        <f t="shared" si="4"/>
        <v>0</v>
      </c>
      <c r="AN27" s="77">
        <f t="shared" si="5"/>
        <v>0</v>
      </c>
      <c r="AO27" s="72"/>
      <c r="AP27" s="72"/>
      <c r="AQ27" s="100"/>
      <c r="AR27" s="75">
        <f t="shared" si="24"/>
        <v>0</v>
      </c>
      <c r="AS27" s="76">
        <f t="shared" si="6"/>
        <v>0</v>
      </c>
      <c r="AT27" s="81">
        <v>-6832963.3799999999</v>
      </c>
      <c r="AU27" s="80"/>
      <c r="AV27" s="80"/>
      <c r="AW27" s="73">
        <f t="shared" si="7"/>
        <v>-6832963.3799999999</v>
      </c>
      <c r="AX27" s="77">
        <f t="shared" si="8"/>
        <v>0</v>
      </c>
      <c r="AY27" s="81">
        <v>-47615.731637916695</v>
      </c>
      <c r="AZ27" s="80"/>
      <c r="BA27" s="80"/>
      <c r="BB27" s="73">
        <f t="shared" si="25"/>
        <v>-47615.731637916695</v>
      </c>
      <c r="BC27" s="76">
        <f t="shared" si="9"/>
        <v>-6832963.3799999999</v>
      </c>
      <c r="BD27" s="81">
        <v>8118617.2299999921</v>
      </c>
      <c r="BE27" s="80"/>
      <c r="BF27" s="82"/>
      <c r="BG27" s="73">
        <f t="shared" si="10"/>
        <v>1285653.8499999922</v>
      </c>
      <c r="BH27" s="77">
        <f t="shared" si="11"/>
        <v>-47615.731637916695</v>
      </c>
      <c r="BI27" s="81">
        <v>-10585.223121250001</v>
      </c>
      <c r="BJ27" s="80"/>
      <c r="BK27" s="82"/>
      <c r="BL27" s="75">
        <f t="shared" si="26"/>
        <v>-58200.954759166692</v>
      </c>
      <c r="BM27" s="83"/>
      <c r="BN27" s="83"/>
      <c r="BO27" s="77">
        <f t="shared" si="13"/>
        <v>1285653.8499999922</v>
      </c>
      <c r="BP27" s="84">
        <f t="shared" si="14"/>
        <v>-58200.954759166692</v>
      </c>
      <c r="BQ27" s="85">
        <v>19252.665804749868</v>
      </c>
      <c r="BR27" s="83"/>
      <c r="BS27" s="86">
        <f t="shared" si="15"/>
        <v>-38948.288954416828</v>
      </c>
      <c r="BT27" s="87">
        <f>SUM(BO27:BR27)</f>
        <v>1246705.5610455754</v>
      </c>
      <c r="BU27" s="73"/>
      <c r="BV27" s="88">
        <v>1227453.32</v>
      </c>
      <c r="BW27" s="89">
        <f t="shared" si="16"/>
        <v>0.42</v>
      </c>
      <c r="BX27" s="37" t="str">
        <f t="shared" si="17"/>
        <v/>
      </c>
      <c r="BY27" s="38"/>
      <c r="BZ27" s="38"/>
      <c r="CA27" s="38"/>
      <c r="CB27" s="38"/>
    </row>
    <row r="28" spans="3:80" ht="17" thickBot="1" x14ac:dyDescent="0.35">
      <c r="C28" s="103" t="s">
        <v>137</v>
      </c>
      <c r="D28" s="70">
        <v>1588</v>
      </c>
      <c r="E28" s="71"/>
      <c r="F28" s="72"/>
      <c r="G28" s="72"/>
      <c r="H28" s="72"/>
      <c r="I28" s="73">
        <f t="shared" si="18"/>
        <v>0</v>
      </c>
      <c r="J28" s="72"/>
      <c r="K28" s="72"/>
      <c r="L28" s="72"/>
      <c r="M28" s="72"/>
      <c r="N28" s="73">
        <f t="shared" si="19"/>
        <v>0</v>
      </c>
      <c r="O28" s="76">
        <f t="shared" si="20"/>
        <v>0</v>
      </c>
      <c r="P28" s="72"/>
      <c r="Q28" s="72"/>
      <c r="R28" s="72"/>
      <c r="S28" s="73">
        <f t="shared" si="0"/>
        <v>0</v>
      </c>
      <c r="T28" s="73">
        <f t="shared" si="1"/>
        <v>0</v>
      </c>
      <c r="U28" s="72"/>
      <c r="V28" s="72"/>
      <c r="W28" s="72"/>
      <c r="X28" s="75">
        <f t="shared" si="21"/>
        <v>0</v>
      </c>
      <c r="Y28" s="76">
        <f t="shared" si="12"/>
        <v>0</v>
      </c>
      <c r="Z28" s="72"/>
      <c r="AA28" s="72"/>
      <c r="AB28" s="72"/>
      <c r="AC28" s="73">
        <f t="shared" si="22"/>
        <v>0</v>
      </c>
      <c r="AD28" s="77">
        <f t="shared" si="2"/>
        <v>0</v>
      </c>
      <c r="AE28" s="72"/>
      <c r="AF28" s="72"/>
      <c r="AG28" s="72"/>
      <c r="AH28" s="75">
        <f t="shared" si="23"/>
        <v>0</v>
      </c>
      <c r="AI28" s="76">
        <f t="shared" si="3"/>
        <v>0</v>
      </c>
      <c r="AJ28" s="72"/>
      <c r="AK28" s="72"/>
      <c r="AL28" s="100"/>
      <c r="AM28" s="73">
        <f t="shared" si="4"/>
        <v>0</v>
      </c>
      <c r="AN28" s="77">
        <f t="shared" si="5"/>
        <v>0</v>
      </c>
      <c r="AO28" s="72"/>
      <c r="AP28" s="72"/>
      <c r="AQ28" s="100"/>
      <c r="AR28" s="75">
        <f t="shared" si="24"/>
        <v>0</v>
      </c>
      <c r="AS28" s="76">
        <f t="shared" si="6"/>
        <v>0</v>
      </c>
      <c r="AT28" s="81">
        <v>12261250.36000004</v>
      </c>
      <c r="AU28" s="80"/>
      <c r="AV28" s="80">
        <v>-5377148.3767781258</v>
      </c>
      <c r="AW28" s="73">
        <f t="shared" si="7"/>
        <v>6884101.9832219146</v>
      </c>
      <c r="AX28" s="77">
        <f t="shared" si="8"/>
        <v>0</v>
      </c>
      <c r="AY28" s="81">
        <v>-39560.333159414324</v>
      </c>
      <c r="AZ28" s="80"/>
      <c r="BA28" s="80"/>
      <c r="BB28" s="73">
        <f t="shared" si="25"/>
        <v>-39560.333159414324</v>
      </c>
      <c r="BC28" s="76">
        <f t="shared" si="9"/>
        <v>6884101.9832219146</v>
      </c>
      <c r="BD28" s="81">
        <v>14039804.759999977</v>
      </c>
      <c r="BE28" s="80"/>
      <c r="BF28" s="82">
        <v>-7482299.1374692917</v>
      </c>
      <c r="BG28" s="73">
        <f t="shared" si="10"/>
        <v>13441607.605752602</v>
      </c>
      <c r="BH28" s="77">
        <f t="shared" si="11"/>
        <v>-39560.333159414324</v>
      </c>
      <c r="BI28" s="81">
        <v>-36145.426228995304</v>
      </c>
      <c r="BJ28" s="80"/>
      <c r="BK28" s="82"/>
      <c r="BL28" s="75">
        <f t="shared" si="26"/>
        <v>-75705.759388409628</v>
      </c>
      <c r="BM28" s="83"/>
      <c r="BN28" s="83"/>
      <c r="BO28" s="77">
        <f t="shared" si="13"/>
        <v>13441607.605752602</v>
      </c>
      <c r="BP28" s="84">
        <f t="shared" si="14"/>
        <v>-75705.759388409628</v>
      </c>
      <c r="BQ28" s="85">
        <v>201288.07400680133</v>
      </c>
      <c r="BR28" s="83"/>
      <c r="BS28" s="86">
        <f t="shared" si="15"/>
        <v>125582.3146183917</v>
      </c>
      <c r="BT28" s="87">
        <f>IF(BU28="Yes", SUM(BO28:BR28), 0)</f>
        <v>13567189.920370994</v>
      </c>
      <c r="BU28" s="104" t="s">
        <v>138</v>
      </c>
      <c r="BV28" s="88">
        <v>14467133.57</v>
      </c>
      <c r="BW28" s="89">
        <f t="shared" si="16"/>
        <v>1101231.72</v>
      </c>
      <c r="BX28" s="37" t="str">
        <f t="shared" si="17"/>
        <v>Please provide an explanation of the variance in the Manager's Summary</v>
      </c>
      <c r="BY28" s="38"/>
      <c r="BZ28" s="38"/>
      <c r="CA28" s="38"/>
      <c r="CB28" s="38"/>
    </row>
    <row r="29" spans="3:80" ht="17" thickBot="1" x14ac:dyDescent="0.35">
      <c r="C29" s="103" t="s">
        <v>139</v>
      </c>
      <c r="D29" s="70">
        <v>1589</v>
      </c>
      <c r="E29" s="71"/>
      <c r="F29" s="72"/>
      <c r="G29" s="72"/>
      <c r="H29" s="72"/>
      <c r="I29" s="73">
        <f t="shared" si="18"/>
        <v>0</v>
      </c>
      <c r="J29" s="72"/>
      <c r="K29" s="72"/>
      <c r="L29" s="72"/>
      <c r="M29" s="72"/>
      <c r="N29" s="73">
        <f t="shared" si="19"/>
        <v>0</v>
      </c>
      <c r="O29" s="76">
        <f t="shared" si="20"/>
        <v>0</v>
      </c>
      <c r="P29" s="72"/>
      <c r="Q29" s="72"/>
      <c r="R29" s="72"/>
      <c r="S29" s="73">
        <f t="shared" si="0"/>
        <v>0</v>
      </c>
      <c r="T29" s="73">
        <f t="shared" si="1"/>
        <v>0</v>
      </c>
      <c r="U29" s="72"/>
      <c r="V29" s="72"/>
      <c r="W29" s="72"/>
      <c r="X29" s="75">
        <f t="shared" si="21"/>
        <v>0</v>
      </c>
      <c r="Y29" s="76">
        <f t="shared" si="12"/>
        <v>0</v>
      </c>
      <c r="Z29" s="72"/>
      <c r="AA29" s="72"/>
      <c r="AB29" s="72"/>
      <c r="AC29" s="73">
        <f t="shared" si="22"/>
        <v>0</v>
      </c>
      <c r="AD29" s="77">
        <f t="shared" si="2"/>
        <v>0</v>
      </c>
      <c r="AE29" s="72"/>
      <c r="AF29" s="72"/>
      <c r="AG29" s="72"/>
      <c r="AH29" s="75">
        <f t="shared" si="23"/>
        <v>0</v>
      </c>
      <c r="AI29" s="76">
        <f t="shared" si="3"/>
        <v>0</v>
      </c>
      <c r="AJ29" s="72"/>
      <c r="AK29" s="72"/>
      <c r="AL29" s="100"/>
      <c r="AM29" s="73">
        <f t="shared" si="4"/>
        <v>0</v>
      </c>
      <c r="AN29" s="77">
        <f t="shared" si="5"/>
        <v>0</v>
      </c>
      <c r="AO29" s="72"/>
      <c r="AP29" s="72"/>
      <c r="AQ29" s="100"/>
      <c r="AR29" s="75">
        <f t="shared" si="24"/>
        <v>0</v>
      </c>
      <c r="AS29" s="76">
        <f t="shared" si="6"/>
        <v>0</v>
      </c>
      <c r="AT29" s="81">
        <v>10649938.070000006</v>
      </c>
      <c r="AU29" s="80"/>
      <c r="AV29" s="80">
        <v>-12259094.529281616</v>
      </c>
      <c r="AW29" s="73">
        <f t="shared" si="7"/>
        <v>-1609156.4592816103</v>
      </c>
      <c r="AX29" s="77">
        <f t="shared" si="8"/>
        <v>0</v>
      </c>
      <c r="AY29" s="81">
        <v>356177.99008652871</v>
      </c>
      <c r="AZ29" s="80"/>
      <c r="BA29" s="80"/>
      <c r="BB29" s="73">
        <f t="shared" si="25"/>
        <v>356177.99008652871</v>
      </c>
      <c r="BC29" s="76">
        <f t="shared" si="9"/>
        <v>-1609156.4592816103</v>
      </c>
      <c r="BD29" s="81">
        <v>-16614609.520000033</v>
      </c>
      <c r="BE29" s="80"/>
      <c r="BF29" s="82">
        <v>368713.57101094723</v>
      </c>
      <c r="BG29" s="73">
        <f t="shared" si="10"/>
        <v>-17855052.408270694</v>
      </c>
      <c r="BH29" s="77">
        <f t="shared" si="11"/>
        <v>356177.99008652871</v>
      </c>
      <c r="BI29" s="81">
        <v>-224256.2597225683</v>
      </c>
      <c r="BJ29" s="80"/>
      <c r="BK29" s="82"/>
      <c r="BL29" s="75">
        <f t="shared" si="26"/>
        <v>131921.73036396041</v>
      </c>
      <c r="BM29" s="83"/>
      <c r="BN29" s="83"/>
      <c r="BO29" s="77">
        <f t="shared" si="13"/>
        <v>-17855052.408270694</v>
      </c>
      <c r="BP29" s="84">
        <f t="shared" si="14"/>
        <v>131921.73036396041</v>
      </c>
      <c r="BQ29" s="85">
        <v>-267379.42280925944</v>
      </c>
      <c r="BR29" s="83"/>
      <c r="BS29" s="86">
        <f t="shared" si="15"/>
        <v>-135457.69244529904</v>
      </c>
      <c r="BT29" s="87">
        <f>IF(BU29="Yes", SUM(BO29:BR29), 0)</f>
        <v>-17990510.100715991</v>
      </c>
      <c r="BU29" s="104" t="s">
        <v>138</v>
      </c>
      <c r="BV29" s="88">
        <v>-15929985.15</v>
      </c>
      <c r="BW29" s="89">
        <f t="shared" si="16"/>
        <v>1793145.53</v>
      </c>
      <c r="BX29" s="37" t="str">
        <f t="shared" si="17"/>
        <v>Please provide an explanation of the variance in the Manager's Summary</v>
      </c>
      <c r="BY29" s="38"/>
      <c r="BZ29" s="38"/>
      <c r="CA29" s="38"/>
      <c r="CB29" s="38"/>
    </row>
    <row r="30" spans="3:80" ht="17" hidden="1" thickBot="1" x14ac:dyDescent="0.35">
      <c r="C30" s="103" t="s">
        <v>140</v>
      </c>
      <c r="D30" s="70">
        <v>1595</v>
      </c>
      <c r="E30" s="105"/>
      <c r="F30" s="82"/>
      <c r="G30" s="82"/>
      <c r="H30" s="82">
        <v>0</v>
      </c>
      <c r="I30" s="73">
        <f t="shared" si="18"/>
        <v>0</v>
      </c>
      <c r="J30" s="82"/>
      <c r="K30" s="82"/>
      <c r="L30" s="82"/>
      <c r="M30" s="82">
        <v>-2.8805360547266901E-2</v>
      </c>
      <c r="N30" s="73">
        <f t="shared" si="19"/>
        <v>-2.8805360547266901E-2</v>
      </c>
      <c r="O30" s="76">
        <f t="shared" si="20"/>
        <v>0</v>
      </c>
      <c r="P30" s="82"/>
      <c r="Q30" s="82"/>
      <c r="R30" s="82"/>
      <c r="S30" s="73">
        <f t="shared" si="0"/>
        <v>0</v>
      </c>
      <c r="T30" s="73">
        <f t="shared" si="1"/>
        <v>-2.8805360547266901E-2</v>
      </c>
      <c r="U30" s="82"/>
      <c r="V30" s="82"/>
      <c r="W30" s="82"/>
      <c r="X30" s="75">
        <f t="shared" si="21"/>
        <v>-2.8805360547266901E-2</v>
      </c>
      <c r="Y30" s="76">
        <f t="shared" si="12"/>
        <v>0</v>
      </c>
      <c r="Z30" s="82"/>
      <c r="AA30" s="82"/>
      <c r="AB30" s="82"/>
      <c r="AC30" s="73">
        <f t="shared" si="22"/>
        <v>0</v>
      </c>
      <c r="AD30" s="77">
        <f t="shared" si="2"/>
        <v>-2.8805360547266901E-2</v>
      </c>
      <c r="AE30" s="82"/>
      <c r="AF30" s="82"/>
      <c r="AG30" s="82"/>
      <c r="AH30" s="75">
        <f t="shared" si="23"/>
        <v>-2.8805360547266901E-2</v>
      </c>
      <c r="AI30" s="76">
        <f t="shared" si="3"/>
        <v>0</v>
      </c>
      <c r="AJ30" s="82"/>
      <c r="AK30" s="82"/>
      <c r="AL30" s="106"/>
      <c r="AM30" s="73">
        <f t="shared" si="4"/>
        <v>0</v>
      </c>
      <c r="AN30" s="77">
        <f t="shared" si="5"/>
        <v>-2.8805360547266901E-2</v>
      </c>
      <c r="AO30" s="82"/>
      <c r="AP30" s="82"/>
      <c r="AQ30" s="106"/>
      <c r="AR30" s="75">
        <f t="shared" si="24"/>
        <v>-2.8805360547266901E-2</v>
      </c>
      <c r="AS30" s="76">
        <f t="shared" si="6"/>
        <v>0</v>
      </c>
      <c r="AT30" s="83"/>
      <c r="AU30" s="82"/>
      <c r="AV30" s="82"/>
      <c r="AW30" s="73">
        <f t="shared" si="7"/>
        <v>0</v>
      </c>
      <c r="AX30" s="77">
        <f t="shared" si="8"/>
        <v>-2.8805360547266901E-2</v>
      </c>
      <c r="AY30" s="83"/>
      <c r="AZ30" s="82"/>
      <c r="BA30" s="82"/>
      <c r="BB30" s="73">
        <f t="shared" si="25"/>
        <v>-2.8805360547266901E-2</v>
      </c>
      <c r="BC30" s="76">
        <f t="shared" si="9"/>
        <v>0</v>
      </c>
      <c r="BD30" s="83"/>
      <c r="BE30" s="82"/>
      <c r="BF30" s="82"/>
      <c r="BG30" s="73">
        <f t="shared" si="10"/>
        <v>0</v>
      </c>
      <c r="BH30" s="77">
        <f t="shared" si="11"/>
        <v>-2.8805360547266901E-2</v>
      </c>
      <c r="BI30" s="83"/>
      <c r="BJ30" s="82"/>
      <c r="BK30" s="82"/>
      <c r="BL30" s="75">
        <f t="shared" si="26"/>
        <v>-2.8805360547266901E-2</v>
      </c>
      <c r="BM30" s="83"/>
      <c r="BN30" s="83"/>
      <c r="BO30" s="77">
        <f t="shared" si="13"/>
        <v>0</v>
      </c>
      <c r="BP30" s="84">
        <f t="shared" si="14"/>
        <v>-2.8805360547266901E-2</v>
      </c>
      <c r="BQ30" s="85"/>
      <c r="BR30" s="83"/>
      <c r="BS30" s="86">
        <f t="shared" si="15"/>
        <v>-2.8805360547266901E-2</v>
      </c>
      <c r="BT30" s="87">
        <f>IF(CB7=TRUE, SUM(BO30:BR30), 0)</f>
        <v>0</v>
      </c>
      <c r="BU30" s="107" t="s">
        <v>138</v>
      </c>
      <c r="BV30" s="88"/>
      <c r="BW30" s="89">
        <f t="shared" si="16"/>
        <v>0.03</v>
      </c>
      <c r="BX30" s="37" t="str">
        <f t="shared" si="17"/>
        <v/>
      </c>
      <c r="BY30" s="38"/>
      <c r="BZ30" s="38"/>
      <c r="CA30" s="38"/>
      <c r="CB30" s="38"/>
    </row>
    <row r="31" spans="3:80" ht="17" thickBot="1" x14ac:dyDescent="0.35">
      <c r="C31" s="103" t="s">
        <v>141</v>
      </c>
      <c r="D31" s="70">
        <v>1595</v>
      </c>
      <c r="E31" s="108"/>
      <c r="F31" s="80"/>
      <c r="G31" s="80"/>
      <c r="H31" s="80">
        <v>54104279.357760496</v>
      </c>
      <c r="I31" s="73">
        <f t="shared" si="18"/>
        <v>54104279.357760496</v>
      </c>
      <c r="J31" s="80"/>
      <c r="K31" s="80"/>
      <c r="L31" s="80"/>
      <c r="M31" s="80">
        <v>49491.630147147021</v>
      </c>
      <c r="N31" s="73">
        <f t="shared" si="19"/>
        <v>49491.630147147021</v>
      </c>
      <c r="O31" s="76">
        <f t="shared" si="20"/>
        <v>54104279.357760496</v>
      </c>
      <c r="P31" s="80">
        <v>-13829256.90078878</v>
      </c>
      <c r="Q31" s="80">
        <v>95890</v>
      </c>
      <c r="R31" s="80"/>
      <c r="S31" s="73">
        <f t="shared" si="0"/>
        <v>40179132.45697172</v>
      </c>
      <c r="T31" s="73">
        <f t="shared" si="1"/>
        <v>49491.630147147021</v>
      </c>
      <c r="U31" s="80">
        <v>-18717.852148954393</v>
      </c>
      <c r="V31" s="80">
        <v>-53433</v>
      </c>
      <c r="W31" s="80">
        <v>-993537.3783982849</v>
      </c>
      <c r="X31" s="75">
        <f t="shared" si="21"/>
        <v>-909330.60040009231</v>
      </c>
      <c r="Y31" s="76">
        <f t="shared" si="12"/>
        <v>40179132.45697172</v>
      </c>
      <c r="Z31" s="80">
        <v>-14888042.711739117</v>
      </c>
      <c r="AA31" s="80"/>
      <c r="AB31" s="80"/>
      <c r="AC31" s="73">
        <f t="shared" si="22"/>
        <v>25291089.745232604</v>
      </c>
      <c r="AD31" s="77">
        <f t="shared" si="2"/>
        <v>-909330.60040009231</v>
      </c>
      <c r="AE31" s="80">
        <v>-91079.899395416491</v>
      </c>
      <c r="AF31" s="80"/>
      <c r="AG31" s="80"/>
      <c r="AH31" s="75">
        <f t="shared" si="23"/>
        <v>-1000410.4997955088</v>
      </c>
      <c r="AI31" s="76">
        <f t="shared" si="3"/>
        <v>25291089.745232604</v>
      </c>
      <c r="AJ31" s="80">
        <v>-21877042.044977568</v>
      </c>
      <c r="AK31" s="80"/>
      <c r="AL31" s="100"/>
      <c r="AM31" s="73">
        <f t="shared" si="4"/>
        <v>3414047.7002550364</v>
      </c>
      <c r="AN31" s="77">
        <f t="shared" si="5"/>
        <v>-1000410.4997955088</v>
      </c>
      <c r="AO31" s="80">
        <v>-4307.158076833337</v>
      </c>
      <c r="AP31" s="80"/>
      <c r="AQ31" s="100"/>
      <c r="AR31" s="75">
        <f t="shared" si="24"/>
        <v>-1004717.6578723422</v>
      </c>
      <c r="AS31" s="76">
        <f t="shared" si="6"/>
        <v>3414047.7002550364</v>
      </c>
      <c r="AT31" s="81">
        <v>-1556448.8999999987</v>
      </c>
      <c r="AU31" s="80"/>
      <c r="AV31" s="80"/>
      <c r="AW31" s="73">
        <f t="shared" si="7"/>
        <v>1857598.8002550376</v>
      </c>
      <c r="AX31" s="77">
        <f t="shared" si="8"/>
        <v>-1004717.6578723422</v>
      </c>
      <c r="AY31" s="81">
        <v>-1731.6000359136269</v>
      </c>
      <c r="AZ31" s="80"/>
      <c r="BA31" s="80"/>
      <c r="BB31" s="73">
        <f t="shared" si="25"/>
        <v>-1006449.2579082558</v>
      </c>
      <c r="BC31" s="76">
        <f t="shared" si="9"/>
        <v>1857598.8002550376</v>
      </c>
      <c r="BD31" s="83">
        <v>-6412.0000000000018</v>
      </c>
      <c r="BE31" s="82"/>
      <c r="BF31" s="82"/>
      <c r="BG31" s="73">
        <f t="shared" si="10"/>
        <v>1851186.8002550376</v>
      </c>
      <c r="BH31" s="77">
        <f t="shared" si="11"/>
        <v>-1006449.2579082558</v>
      </c>
      <c r="BI31" s="83">
        <v>-724.1510700263525</v>
      </c>
      <c r="BJ31" s="82"/>
      <c r="BK31" s="82"/>
      <c r="BL31" s="75">
        <f t="shared" si="26"/>
        <v>-1007173.4089782821</v>
      </c>
      <c r="BM31" s="83"/>
      <c r="BN31" s="83"/>
      <c r="BO31" s="77">
        <f t="shared" si="13"/>
        <v>1851186.8002550376</v>
      </c>
      <c r="BP31" s="84">
        <f t="shared" si="14"/>
        <v>-1007173.4089782821</v>
      </c>
      <c r="BQ31" s="85"/>
      <c r="BR31" s="83"/>
      <c r="BS31" s="86">
        <f t="shared" si="15"/>
        <v>-1007173.4089782821</v>
      </c>
      <c r="BT31" s="87">
        <f>IF(BU31="Yes", SUM(BO31:BR31), 0)</f>
        <v>844013.39127675549</v>
      </c>
      <c r="BU31" s="107" t="s">
        <v>138</v>
      </c>
      <c r="BV31" s="88">
        <v>844013.79</v>
      </c>
      <c r="BW31" s="89">
        <f t="shared" si="16"/>
        <v>0.4</v>
      </c>
      <c r="BX31" s="37" t="str">
        <f t="shared" si="17"/>
        <v/>
      </c>
      <c r="BY31" s="38"/>
      <c r="BZ31" s="38"/>
      <c r="CA31" s="38"/>
      <c r="CB31" s="38"/>
    </row>
    <row r="32" spans="3:80" ht="17" thickBot="1" x14ac:dyDescent="0.35">
      <c r="C32" s="103" t="s">
        <v>143</v>
      </c>
      <c r="D32" s="70">
        <v>1595</v>
      </c>
      <c r="E32" s="108"/>
      <c r="F32" s="80"/>
      <c r="G32" s="80"/>
      <c r="H32" s="80"/>
      <c r="I32" s="73">
        <f t="shared" si="18"/>
        <v>0</v>
      </c>
      <c r="J32" s="80"/>
      <c r="K32" s="80"/>
      <c r="L32" s="80"/>
      <c r="M32" s="80"/>
      <c r="N32" s="73">
        <f t="shared" si="19"/>
        <v>0</v>
      </c>
      <c r="O32" s="76">
        <f t="shared" si="20"/>
        <v>0</v>
      </c>
      <c r="P32" s="80">
        <v>2791740.0655779429</v>
      </c>
      <c r="Q32" s="80"/>
      <c r="R32" s="80"/>
      <c r="S32" s="73">
        <f t="shared" ref="S32:S37" si="27">O32+P32-Q32+SUM(R32:R32)</f>
        <v>2791740.0655779429</v>
      </c>
      <c r="T32" s="73">
        <f t="shared" si="1"/>
        <v>0</v>
      </c>
      <c r="U32" s="80">
        <v>142065.23060253935</v>
      </c>
      <c r="V32" s="80"/>
      <c r="W32" s="80"/>
      <c r="X32" s="75">
        <f t="shared" si="21"/>
        <v>142065.23060253935</v>
      </c>
      <c r="Y32" s="76">
        <f t="shared" si="12"/>
        <v>2791740.0655779429</v>
      </c>
      <c r="Z32" s="80">
        <v>-2695385.2867633472</v>
      </c>
      <c r="AA32" s="80"/>
      <c r="AB32" s="80"/>
      <c r="AC32" s="73">
        <f t="shared" ref="AC32:AC37" si="28">Y32+Z32-AA32+SUM(AB32:AB32)</f>
        <v>96354.778814595658</v>
      </c>
      <c r="AD32" s="77">
        <f t="shared" si="2"/>
        <v>142065.23060253935</v>
      </c>
      <c r="AE32" s="80">
        <v>-35113.7316834636</v>
      </c>
      <c r="AF32" s="80"/>
      <c r="AG32" s="80"/>
      <c r="AH32" s="75">
        <f t="shared" si="23"/>
        <v>106951.49891907575</v>
      </c>
      <c r="AI32" s="76">
        <f t="shared" si="3"/>
        <v>96354.778814595658</v>
      </c>
      <c r="AJ32" s="80">
        <v>90525.360785472483</v>
      </c>
      <c r="AK32" s="80"/>
      <c r="AL32" s="100"/>
      <c r="AM32" s="73">
        <f t="shared" si="4"/>
        <v>186880.13960006816</v>
      </c>
      <c r="AN32" s="77">
        <f t="shared" si="5"/>
        <v>106951.49891907575</v>
      </c>
      <c r="AO32" s="80">
        <v>-45301.144447658298</v>
      </c>
      <c r="AP32" s="80"/>
      <c r="AQ32" s="100"/>
      <c r="AR32" s="75">
        <f t="shared" si="24"/>
        <v>61650.35447141745</v>
      </c>
      <c r="AS32" s="76">
        <f t="shared" si="6"/>
        <v>186880.13960006816</v>
      </c>
      <c r="AT32" s="81">
        <v>-45168.951256578715</v>
      </c>
      <c r="AU32" s="80"/>
      <c r="AV32" s="80"/>
      <c r="AW32" s="73">
        <f t="shared" si="7"/>
        <v>141711.18834348943</v>
      </c>
      <c r="AX32" s="77">
        <f t="shared" si="8"/>
        <v>61650.35447141745</v>
      </c>
      <c r="AY32" s="81">
        <v>-28410.552974086746</v>
      </c>
      <c r="AZ32" s="80"/>
      <c r="BA32" s="80"/>
      <c r="BB32" s="73">
        <f t="shared" si="25"/>
        <v>33239.8014973307</v>
      </c>
      <c r="BC32" s="76">
        <f t="shared" si="9"/>
        <v>141711.18834348943</v>
      </c>
      <c r="BD32" s="83">
        <v>-141711.20168872806</v>
      </c>
      <c r="BE32" s="82"/>
      <c r="BF32" s="82"/>
      <c r="BG32" s="73">
        <f t="shared" si="10"/>
        <v>-1.3345238636247814E-2</v>
      </c>
      <c r="BH32" s="77">
        <f t="shared" si="11"/>
        <v>33239.8014973307</v>
      </c>
      <c r="BI32" s="83">
        <v>-33239.812971297571</v>
      </c>
      <c r="BJ32" s="82"/>
      <c r="BK32" s="82"/>
      <c r="BL32" s="75">
        <f t="shared" si="26"/>
        <v>-1.147396687156288E-2</v>
      </c>
      <c r="BM32" s="83"/>
      <c r="BN32" s="83"/>
      <c r="BO32" s="77">
        <f t="shared" si="13"/>
        <v>-1.3345238636247814E-2</v>
      </c>
      <c r="BP32" s="84">
        <f t="shared" si="14"/>
        <v>-1.147396687156288E-2</v>
      </c>
      <c r="BQ32" s="85"/>
      <c r="BR32" s="83"/>
      <c r="BS32" s="86">
        <f t="shared" si="15"/>
        <v>-1.147396687156288E-2</v>
      </c>
      <c r="BT32" s="87">
        <f t="shared" ref="BT32:BT37" si="29">IF(BU32="Yes", SUM(BO32:BR32), 0)</f>
        <v>0</v>
      </c>
      <c r="BU32" s="107" t="s">
        <v>142</v>
      </c>
      <c r="BV32" s="88">
        <v>0</v>
      </c>
      <c r="BW32" s="89">
        <f t="shared" si="16"/>
        <v>0.02</v>
      </c>
      <c r="BX32" s="37" t="str">
        <f t="shared" si="17"/>
        <v/>
      </c>
      <c r="BY32" s="38"/>
      <c r="BZ32" s="38"/>
      <c r="CA32" s="38"/>
      <c r="CB32" s="38"/>
    </row>
    <row r="33" spans="1:80" ht="17" thickBot="1" x14ac:dyDescent="0.35">
      <c r="C33" s="103" t="s">
        <v>144</v>
      </c>
      <c r="D33" s="70">
        <v>1595</v>
      </c>
      <c r="E33" s="108"/>
      <c r="F33" s="80"/>
      <c r="G33" s="80"/>
      <c r="H33" s="80"/>
      <c r="I33" s="73">
        <f t="shared" si="18"/>
        <v>0</v>
      </c>
      <c r="J33" s="80"/>
      <c r="K33" s="80"/>
      <c r="L33" s="80"/>
      <c r="M33" s="80"/>
      <c r="N33" s="73">
        <f t="shared" si="19"/>
        <v>0</v>
      </c>
      <c r="O33" s="76">
        <f t="shared" si="20"/>
        <v>0</v>
      </c>
      <c r="P33" s="80"/>
      <c r="Q33" s="80"/>
      <c r="R33" s="80"/>
      <c r="S33" s="73">
        <f t="shared" si="27"/>
        <v>0</v>
      </c>
      <c r="T33" s="73">
        <f t="shared" si="1"/>
        <v>0</v>
      </c>
      <c r="U33" s="80"/>
      <c r="V33" s="80"/>
      <c r="W33" s="80"/>
      <c r="X33" s="75">
        <f t="shared" si="21"/>
        <v>0</v>
      </c>
      <c r="Y33" s="76">
        <f t="shared" si="12"/>
        <v>0</v>
      </c>
      <c r="Z33" s="80">
        <v>-6348433.0299999993</v>
      </c>
      <c r="AA33" s="80"/>
      <c r="AB33" s="80"/>
      <c r="AC33" s="73">
        <f t="shared" si="28"/>
        <v>-6348433.0299999993</v>
      </c>
      <c r="AD33" s="77">
        <f t="shared" si="2"/>
        <v>0</v>
      </c>
      <c r="AE33" s="80">
        <v>-711778.66334518814</v>
      </c>
      <c r="AF33" s="80"/>
      <c r="AG33" s="80"/>
      <c r="AH33" s="75">
        <f t="shared" si="23"/>
        <v>-711778.66334518814</v>
      </c>
      <c r="AI33" s="76">
        <f t="shared" si="3"/>
        <v>-6348433.0299999993</v>
      </c>
      <c r="AJ33" s="80">
        <v>5866558.9027808569</v>
      </c>
      <c r="AK33" s="80"/>
      <c r="AL33" s="100"/>
      <c r="AM33" s="73">
        <f t="shared" si="4"/>
        <v>-481874.12721914239</v>
      </c>
      <c r="AN33" s="77">
        <f t="shared" si="5"/>
        <v>-711778.66334518814</v>
      </c>
      <c r="AO33" s="80">
        <v>5229.6394564245029</v>
      </c>
      <c r="AP33" s="80"/>
      <c r="AQ33" s="100"/>
      <c r="AR33" s="75">
        <f t="shared" si="24"/>
        <v>-706549.02388876362</v>
      </c>
      <c r="AS33" s="76">
        <f t="shared" si="6"/>
        <v>-481874.12721914239</v>
      </c>
      <c r="AT33" s="81">
        <v>242567.29109738726</v>
      </c>
      <c r="AU33" s="80"/>
      <c r="AV33" s="80"/>
      <c r="AW33" s="73">
        <f t="shared" si="7"/>
        <v>-239306.83612175513</v>
      </c>
      <c r="AX33" s="77">
        <f t="shared" si="8"/>
        <v>-706549.02388876362</v>
      </c>
      <c r="AY33" s="81">
        <v>12592.018580286265</v>
      </c>
      <c r="AZ33" s="80"/>
      <c r="BA33" s="80"/>
      <c r="BB33" s="73">
        <f t="shared" si="25"/>
        <v>-693957.00530847732</v>
      </c>
      <c r="BC33" s="76">
        <f t="shared" si="9"/>
        <v>-239306.83612175513</v>
      </c>
      <c r="BD33" s="83">
        <v>-450.62080084325549</v>
      </c>
      <c r="BE33" s="82"/>
      <c r="BF33" s="82"/>
      <c r="BG33" s="73">
        <f t="shared" si="10"/>
        <v>-239757.45692259839</v>
      </c>
      <c r="BH33" s="77">
        <f t="shared" si="11"/>
        <v>-693957.00530847732</v>
      </c>
      <c r="BI33" s="83">
        <v>5892.1495660746778</v>
      </c>
      <c r="BJ33" s="82"/>
      <c r="BK33" s="82"/>
      <c r="BL33" s="75">
        <f t="shared" si="26"/>
        <v>-688064.85574240261</v>
      </c>
      <c r="BM33" s="83"/>
      <c r="BN33" s="83"/>
      <c r="BO33" s="77">
        <f t="shared" si="13"/>
        <v>-239757.45692259839</v>
      </c>
      <c r="BP33" s="84">
        <f t="shared" si="14"/>
        <v>-688064.85574240261</v>
      </c>
      <c r="BQ33" s="85"/>
      <c r="BR33" s="83"/>
      <c r="BS33" s="86">
        <f t="shared" si="15"/>
        <v>-688064.85574240261</v>
      </c>
      <c r="BT33" s="87">
        <f t="shared" si="29"/>
        <v>-927822.31266500102</v>
      </c>
      <c r="BU33" s="107" t="s">
        <v>138</v>
      </c>
      <c r="BV33" s="88">
        <v>-927822.16</v>
      </c>
      <c r="BW33" s="89">
        <f t="shared" si="16"/>
        <v>0.15</v>
      </c>
      <c r="BX33" s="37" t="str">
        <f t="shared" si="17"/>
        <v/>
      </c>
      <c r="BY33" s="38"/>
      <c r="BZ33" s="38"/>
      <c r="CA33" s="38"/>
      <c r="CB33" s="38"/>
    </row>
    <row r="34" spans="1:80" ht="17" thickBot="1" x14ac:dyDescent="0.35">
      <c r="C34" s="103" t="s">
        <v>145</v>
      </c>
      <c r="D34" s="70">
        <v>1595</v>
      </c>
      <c r="E34" s="108"/>
      <c r="F34" s="80"/>
      <c r="G34" s="80"/>
      <c r="H34" s="80"/>
      <c r="I34" s="73">
        <f t="shared" si="18"/>
        <v>0</v>
      </c>
      <c r="J34" s="80"/>
      <c r="K34" s="80"/>
      <c r="L34" s="80"/>
      <c r="M34" s="80"/>
      <c r="N34" s="73">
        <f t="shared" si="19"/>
        <v>0</v>
      </c>
      <c r="O34" s="76">
        <f t="shared" si="20"/>
        <v>0</v>
      </c>
      <c r="P34" s="80"/>
      <c r="Q34" s="80"/>
      <c r="R34" s="80"/>
      <c r="S34" s="73">
        <f t="shared" si="27"/>
        <v>0</v>
      </c>
      <c r="T34" s="73">
        <f t="shared" si="1"/>
        <v>0</v>
      </c>
      <c r="U34" s="80"/>
      <c r="V34" s="80"/>
      <c r="W34" s="80"/>
      <c r="X34" s="75">
        <f t="shared" si="21"/>
        <v>0</v>
      </c>
      <c r="Y34" s="76">
        <f t="shared" si="12"/>
        <v>0</v>
      </c>
      <c r="Z34" s="80"/>
      <c r="AA34" s="80"/>
      <c r="AB34" s="80"/>
      <c r="AC34" s="73">
        <f t="shared" si="28"/>
        <v>0</v>
      </c>
      <c r="AD34" s="77">
        <f t="shared" si="2"/>
        <v>0</v>
      </c>
      <c r="AE34" s="80"/>
      <c r="AF34" s="80"/>
      <c r="AG34" s="80"/>
      <c r="AH34" s="75">
        <f t="shared" si="23"/>
        <v>0</v>
      </c>
      <c r="AI34" s="76">
        <f t="shared" si="3"/>
        <v>0</v>
      </c>
      <c r="AJ34" s="80">
        <v>-12807.90866992157</v>
      </c>
      <c r="AK34" s="80"/>
      <c r="AL34" s="100"/>
      <c r="AM34" s="73">
        <f t="shared" si="4"/>
        <v>-12807.90866992157</v>
      </c>
      <c r="AN34" s="77">
        <f t="shared" si="5"/>
        <v>0</v>
      </c>
      <c r="AO34" s="80">
        <v>-67869.146416420772</v>
      </c>
      <c r="AP34" s="80"/>
      <c r="AQ34" s="100"/>
      <c r="AR34" s="75">
        <f t="shared" si="24"/>
        <v>-67869.146416420772</v>
      </c>
      <c r="AS34" s="76">
        <f t="shared" si="6"/>
        <v>-12807.90866992157</v>
      </c>
      <c r="AT34" s="81">
        <v>-529885.9500849226</v>
      </c>
      <c r="AU34" s="80"/>
      <c r="AV34" s="80"/>
      <c r="AW34" s="73">
        <f t="shared" si="7"/>
        <v>-542693.85875484417</v>
      </c>
      <c r="AX34" s="77">
        <f t="shared" si="8"/>
        <v>-67869.146416420772</v>
      </c>
      <c r="AY34" s="81">
        <v>-9432.3468549499303</v>
      </c>
      <c r="AZ34" s="80"/>
      <c r="BA34" s="80"/>
      <c r="BB34" s="73">
        <f t="shared" si="25"/>
        <v>-77301.493271370709</v>
      </c>
      <c r="BC34" s="76">
        <f t="shared" si="9"/>
        <v>-542693.85875484417</v>
      </c>
      <c r="BD34" s="83">
        <v>-366.14369752038215</v>
      </c>
      <c r="BE34" s="82"/>
      <c r="BF34" s="82"/>
      <c r="BG34" s="73">
        <f t="shared" si="10"/>
        <v>-543060.00245236454</v>
      </c>
      <c r="BH34" s="77">
        <f t="shared" si="11"/>
        <v>-77301.493271370709</v>
      </c>
      <c r="BI34" s="83">
        <v>-3272.7226099510935</v>
      </c>
      <c r="BJ34" s="82"/>
      <c r="BK34" s="82"/>
      <c r="BL34" s="75">
        <f t="shared" si="26"/>
        <v>-80574.215881321797</v>
      </c>
      <c r="BM34" s="83"/>
      <c r="BN34" s="83"/>
      <c r="BO34" s="77">
        <f t="shared" si="13"/>
        <v>-543060.00245236454</v>
      </c>
      <c r="BP34" s="84">
        <f t="shared" si="14"/>
        <v>-80574.215881321797</v>
      </c>
      <c r="BQ34" s="85"/>
      <c r="BR34" s="83"/>
      <c r="BS34" s="86">
        <f t="shared" si="15"/>
        <v>-80574.215881321797</v>
      </c>
      <c r="BT34" s="87">
        <f t="shared" si="29"/>
        <v>-623634.21833368635</v>
      </c>
      <c r="BU34" s="107" t="s">
        <v>138</v>
      </c>
      <c r="BV34" s="88">
        <v>-623634.18999999994</v>
      </c>
      <c r="BW34" s="89">
        <f t="shared" si="16"/>
        <v>0.03</v>
      </c>
      <c r="BX34" s="37" t="str">
        <f t="shared" si="17"/>
        <v/>
      </c>
      <c r="BY34" s="38"/>
      <c r="BZ34" s="38"/>
      <c r="CA34" s="38"/>
      <c r="CB34" s="38"/>
    </row>
    <row r="35" spans="1:80" ht="17" thickBot="1" x14ac:dyDescent="0.35">
      <c r="C35" s="103" t="s">
        <v>146</v>
      </c>
      <c r="D35" s="70">
        <v>1595</v>
      </c>
      <c r="E35" s="108"/>
      <c r="F35" s="80"/>
      <c r="G35" s="80"/>
      <c r="H35" s="80"/>
      <c r="I35" s="73">
        <f t="shared" si="18"/>
        <v>0</v>
      </c>
      <c r="J35" s="80"/>
      <c r="K35" s="80"/>
      <c r="L35" s="80"/>
      <c r="M35" s="80"/>
      <c r="N35" s="73">
        <f t="shared" si="19"/>
        <v>0</v>
      </c>
      <c r="O35" s="76">
        <f t="shared" si="20"/>
        <v>0</v>
      </c>
      <c r="P35" s="80"/>
      <c r="Q35" s="80"/>
      <c r="R35" s="80"/>
      <c r="S35" s="73">
        <f t="shared" si="27"/>
        <v>0</v>
      </c>
      <c r="T35" s="73">
        <f t="shared" si="1"/>
        <v>0</v>
      </c>
      <c r="U35" s="80"/>
      <c r="V35" s="80"/>
      <c r="W35" s="80"/>
      <c r="X35" s="75">
        <f t="shared" si="21"/>
        <v>0</v>
      </c>
      <c r="Y35" s="76">
        <f t="shared" si="12"/>
        <v>0</v>
      </c>
      <c r="Z35" s="80"/>
      <c r="AA35" s="80"/>
      <c r="AB35" s="80"/>
      <c r="AC35" s="73">
        <f t="shared" si="28"/>
        <v>0</v>
      </c>
      <c r="AD35" s="77">
        <f t="shared" si="2"/>
        <v>0</v>
      </c>
      <c r="AE35" s="80"/>
      <c r="AF35" s="80"/>
      <c r="AG35" s="80"/>
      <c r="AH35" s="75">
        <f t="shared" si="23"/>
        <v>0</v>
      </c>
      <c r="AI35" s="76">
        <f t="shared" si="3"/>
        <v>0</v>
      </c>
      <c r="AJ35" s="80"/>
      <c r="AK35" s="80"/>
      <c r="AL35" s="100"/>
      <c r="AM35" s="73">
        <f t="shared" si="4"/>
        <v>0</v>
      </c>
      <c r="AN35" s="77">
        <f t="shared" si="5"/>
        <v>0</v>
      </c>
      <c r="AO35" s="80"/>
      <c r="AP35" s="80"/>
      <c r="AQ35" s="81"/>
      <c r="AR35" s="75">
        <f t="shared" si="24"/>
        <v>0</v>
      </c>
      <c r="AS35" s="76">
        <f t="shared" si="6"/>
        <v>0</v>
      </c>
      <c r="AT35" s="81">
        <v>25890096.36328746</v>
      </c>
      <c r="AU35" s="80">
        <v>70380410.352973074</v>
      </c>
      <c r="AV35" s="80"/>
      <c r="AW35" s="73">
        <f t="shared" si="7"/>
        <v>-44490313.98968561</v>
      </c>
      <c r="AX35" s="77">
        <f t="shared" si="8"/>
        <v>0</v>
      </c>
      <c r="AY35" s="81">
        <v>-742533.23945787072</v>
      </c>
      <c r="AZ35" s="80">
        <v>1975065.3908565242</v>
      </c>
      <c r="BA35" s="80"/>
      <c r="BB35" s="73">
        <f t="shared" si="25"/>
        <v>-2717598.6303143948</v>
      </c>
      <c r="BC35" s="76">
        <f t="shared" si="9"/>
        <v>-44490313.98968561</v>
      </c>
      <c r="BD35" s="83">
        <v>45648966.474132769</v>
      </c>
      <c r="BE35" s="82"/>
      <c r="BF35" s="82"/>
      <c r="BG35" s="73">
        <f t="shared" si="10"/>
        <v>1158652.4844471589</v>
      </c>
      <c r="BH35" s="77">
        <f t="shared" si="11"/>
        <v>-2717598.6303143948</v>
      </c>
      <c r="BI35" s="83">
        <v>-135972.33430722356</v>
      </c>
      <c r="BJ35" s="82"/>
      <c r="BK35" s="82"/>
      <c r="BL35" s="75">
        <f t="shared" si="26"/>
        <v>-2853570.9646216184</v>
      </c>
      <c r="BM35" s="83"/>
      <c r="BN35" s="83"/>
      <c r="BO35" s="77">
        <f t="shared" si="13"/>
        <v>1158652.4844471589</v>
      </c>
      <c r="BP35" s="84">
        <f t="shared" si="14"/>
        <v>-2853570.9646216184</v>
      </c>
      <c r="BQ35" s="85"/>
      <c r="BR35" s="83"/>
      <c r="BS35" s="86">
        <f t="shared" si="15"/>
        <v>-2853570.9646216184</v>
      </c>
      <c r="BT35" s="87">
        <f t="shared" si="29"/>
        <v>0</v>
      </c>
      <c r="BU35" s="109" t="s">
        <v>142</v>
      </c>
      <c r="BV35" s="88">
        <v>-1694918.44</v>
      </c>
      <c r="BW35" s="89">
        <f t="shared" si="16"/>
        <v>0.04</v>
      </c>
      <c r="BX35" s="37" t="str">
        <f t="shared" si="17"/>
        <v/>
      </c>
      <c r="BY35" s="38"/>
      <c r="BZ35" s="38"/>
      <c r="CA35" s="38"/>
      <c r="CB35" s="38"/>
    </row>
    <row r="36" spans="1:80" ht="18" customHeight="1" thickBot="1" x14ac:dyDescent="0.35">
      <c r="C36" s="110" t="s">
        <v>147</v>
      </c>
      <c r="D36" s="70">
        <v>1595</v>
      </c>
      <c r="E36" s="108"/>
      <c r="F36" s="80"/>
      <c r="G36" s="80"/>
      <c r="H36" s="80"/>
      <c r="I36" s="73">
        <f t="shared" si="18"/>
        <v>0</v>
      </c>
      <c r="J36" s="80"/>
      <c r="K36" s="80"/>
      <c r="L36" s="80"/>
      <c r="M36" s="80"/>
      <c r="N36" s="73">
        <f t="shared" si="19"/>
        <v>0</v>
      </c>
      <c r="O36" s="76">
        <f t="shared" si="20"/>
        <v>0</v>
      </c>
      <c r="P36" s="80"/>
      <c r="Q36" s="80"/>
      <c r="R36" s="80"/>
      <c r="S36" s="73">
        <f t="shared" si="27"/>
        <v>0</v>
      </c>
      <c r="T36" s="73">
        <f>N36</f>
        <v>0</v>
      </c>
      <c r="U36" s="80"/>
      <c r="V36" s="80"/>
      <c r="W36" s="80"/>
      <c r="X36" s="75">
        <f t="shared" si="21"/>
        <v>0</v>
      </c>
      <c r="Y36" s="76">
        <f t="shared" si="12"/>
        <v>0</v>
      </c>
      <c r="Z36" s="80"/>
      <c r="AA36" s="80"/>
      <c r="AB36" s="80"/>
      <c r="AC36" s="73">
        <f t="shared" si="28"/>
        <v>0</v>
      </c>
      <c r="AD36" s="77">
        <f t="shared" si="2"/>
        <v>0</v>
      </c>
      <c r="AE36" s="80"/>
      <c r="AF36" s="80"/>
      <c r="AG36" s="80"/>
      <c r="AH36" s="75">
        <f t="shared" si="23"/>
        <v>0</v>
      </c>
      <c r="AI36" s="76">
        <f t="shared" si="3"/>
        <v>0</v>
      </c>
      <c r="AJ36" s="80"/>
      <c r="AK36" s="80"/>
      <c r="AL36" s="100"/>
      <c r="AM36" s="73">
        <f t="shared" si="4"/>
        <v>0</v>
      </c>
      <c r="AN36" s="77">
        <f t="shared" si="5"/>
        <v>0</v>
      </c>
      <c r="AO36" s="80"/>
      <c r="AP36" s="80"/>
      <c r="AQ36" s="81"/>
      <c r="AR36" s="75">
        <f t="shared" si="24"/>
        <v>0</v>
      </c>
      <c r="AS36" s="76">
        <f t="shared" si="6"/>
        <v>0</v>
      </c>
      <c r="AT36" s="81"/>
      <c r="AU36" s="80"/>
      <c r="AV36" s="80"/>
      <c r="AW36" s="73">
        <f t="shared" si="7"/>
        <v>0</v>
      </c>
      <c r="AX36" s="77">
        <f t="shared" si="8"/>
        <v>0</v>
      </c>
      <c r="AY36" s="81"/>
      <c r="AZ36" s="80"/>
      <c r="BA36" s="80"/>
      <c r="BB36" s="73">
        <f t="shared" si="25"/>
        <v>0</v>
      </c>
      <c r="BC36" s="76">
        <f t="shared" si="9"/>
        <v>0</v>
      </c>
      <c r="BD36" s="83">
        <v>-47443445.987087108</v>
      </c>
      <c r="BE36" s="82">
        <v>-43217479.884977572</v>
      </c>
      <c r="BF36" s="82"/>
      <c r="BG36" s="73">
        <f t="shared" si="10"/>
        <v>-4225966.1021095365</v>
      </c>
      <c r="BH36" s="77">
        <f t="shared" si="11"/>
        <v>0</v>
      </c>
      <c r="BI36" s="83">
        <v>-68131.733550012141</v>
      </c>
      <c r="BJ36" s="82">
        <v>36115.51011903584</v>
      </c>
      <c r="BK36" s="82"/>
      <c r="BL36" s="75">
        <f t="shared" si="26"/>
        <v>-104247.24366904798</v>
      </c>
      <c r="BM36" s="83"/>
      <c r="BN36" s="83"/>
      <c r="BO36" s="77">
        <f t="shared" si="13"/>
        <v>-4225966.1021095365</v>
      </c>
      <c r="BP36" s="84">
        <f t="shared" si="14"/>
        <v>-104247.24366904798</v>
      </c>
      <c r="BQ36" s="85"/>
      <c r="BR36" s="83"/>
      <c r="BS36" s="86">
        <f t="shared" si="15"/>
        <v>-104247.24366904798</v>
      </c>
      <c r="BT36" s="87">
        <f t="shared" si="29"/>
        <v>0</v>
      </c>
      <c r="BU36" s="109" t="s">
        <v>142</v>
      </c>
      <c r="BV36" s="88">
        <v>-4330213.32</v>
      </c>
      <c r="BW36" s="89">
        <f t="shared" si="16"/>
        <v>0.03</v>
      </c>
      <c r="BX36" s="37" t="str">
        <f t="shared" si="17"/>
        <v/>
      </c>
      <c r="BY36" s="38"/>
      <c r="BZ36" s="38"/>
      <c r="CA36" s="38"/>
      <c r="CB36" s="38"/>
    </row>
    <row r="37" spans="1:80" ht="46" thickBot="1" x14ac:dyDescent="0.4">
      <c r="C37" s="111" t="s">
        <v>148</v>
      </c>
      <c r="D37" s="112">
        <v>1595</v>
      </c>
      <c r="E37" s="108"/>
      <c r="F37" s="80"/>
      <c r="G37" s="80"/>
      <c r="H37" s="80"/>
      <c r="I37" s="73">
        <f t="shared" si="18"/>
        <v>0</v>
      </c>
      <c r="J37" s="80"/>
      <c r="K37" s="80"/>
      <c r="L37" s="80"/>
      <c r="M37" s="80"/>
      <c r="N37" s="73">
        <f t="shared" si="19"/>
        <v>0</v>
      </c>
      <c r="O37" s="76">
        <f t="shared" si="20"/>
        <v>0</v>
      </c>
      <c r="P37" s="80"/>
      <c r="Q37" s="80"/>
      <c r="R37" s="80"/>
      <c r="S37" s="73">
        <f t="shared" si="27"/>
        <v>0</v>
      </c>
      <c r="T37" s="73">
        <f t="shared" si="1"/>
        <v>0</v>
      </c>
      <c r="U37" s="80"/>
      <c r="V37" s="80"/>
      <c r="W37" s="80"/>
      <c r="X37" s="75">
        <f t="shared" si="21"/>
        <v>0</v>
      </c>
      <c r="Y37" s="76">
        <f t="shared" si="12"/>
        <v>0</v>
      </c>
      <c r="Z37" s="80"/>
      <c r="AA37" s="80"/>
      <c r="AB37" s="80"/>
      <c r="AC37" s="73">
        <f t="shared" si="28"/>
        <v>0</v>
      </c>
      <c r="AD37" s="77">
        <f t="shared" si="2"/>
        <v>0</v>
      </c>
      <c r="AE37" s="80"/>
      <c r="AF37" s="80"/>
      <c r="AG37" s="80"/>
      <c r="AH37" s="75">
        <f t="shared" si="23"/>
        <v>0</v>
      </c>
      <c r="AI37" s="76">
        <f t="shared" si="3"/>
        <v>0</v>
      </c>
      <c r="AJ37" s="80"/>
      <c r="AK37" s="80"/>
      <c r="AL37" s="100"/>
      <c r="AM37" s="73">
        <f t="shared" si="4"/>
        <v>0</v>
      </c>
      <c r="AN37" s="77">
        <f t="shared" si="5"/>
        <v>0</v>
      </c>
      <c r="AO37" s="80"/>
      <c r="AP37" s="80"/>
      <c r="AQ37" s="81"/>
      <c r="AR37" s="75">
        <f t="shared" si="24"/>
        <v>0</v>
      </c>
      <c r="AS37" s="76">
        <f t="shared" si="6"/>
        <v>0</v>
      </c>
      <c r="AT37" s="81"/>
      <c r="AU37" s="80"/>
      <c r="AV37" s="80"/>
      <c r="AW37" s="73">
        <f t="shared" si="7"/>
        <v>0</v>
      </c>
      <c r="AX37" s="77">
        <f t="shared" si="8"/>
        <v>0</v>
      </c>
      <c r="AY37" s="81"/>
      <c r="AZ37" s="80"/>
      <c r="BA37" s="80"/>
      <c r="BB37" s="73">
        <f t="shared" si="25"/>
        <v>0</v>
      </c>
      <c r="BC37" s="76">
        <f t="shared" si="9"/>
        <v>0</v>
      </c>
      <c r="BD37" s="83"/>
      <c r="BE37" s="82"/>
      <c r="BF37" s="82"/>
      <c r="BG37" s="73">
        <f t="shared" si="10"/>
        <v>0</v>
      </c>
      <c r="BH37" s="77">
        <f t="shared" si="11"/>
        <v>0</v>
      </c>
      <c r="BI37" s="83"/>
      <c r="BJ37" s="82"/>
      <c r="BK37" s="82"/>
      <c r="BL37" s="75">
        <f t="shared" si="26"/>
        <v>0</v>
      </c>
      <c r="BM37" s="83"/>
      <c r="BN37" s="83"/>
      <c r="BO37" s="77">
        <f t="shared" si="13"/>
        <v>0</v>
      </c>
      <c r="BP37" s="84">
        <f t="shared" si="14"/>
        <v>0</v>
      </c>
      <c r="BQ37" s="85"/>
      <c r="BR37" s="83"/>
      <c r="BS37" s="86">
        <f t="shared" si="15"/>
        <v>0</v>
      </c>
      <c r="BT37" s="87">
        <f t="shared" si="29"/>
        <v>0</v>
      </c>
      <c r="BU37" s="109" t="s">
        <v>142</v>
      </c>
      <c r="BV37" s="88"/>
      <c r="BW37" s="89">
        <f>ROUND(BV37-SUM(BG37,BL37),2)</f>
        <v>0</v>
      </c>
      <c r="BX37" s="37" t="str">
        <f t="shared" si="17"/>
        <v/>
      </c>
      <c r="BY37" s="38"/>
      <c r="BZ37" s="38"/>
      <c r="CA37" s="38"/>
      <c r="CB37" s="38"/>
    </row>
    <row r="38" spans="1:80" x14ac:dyDescent="0.35">
      <c r="C38" s="103"/>
      <c r="D38" s="70"/>
      <c r="E38" s="113"/>
      <c r="F38" s="113"/>
      <c r="G38" s="113"/>
      <c r="H38" s="113"/>
      <c r="I38" s="113"/>
      <c r="J38" s="113"/>
      <c r="K38" s="113"/>
      <c r="L38" s="113"/>
      <c r="M38" s="113"/>
      <c r="N38" s="114"/>
      <c r="O38" s="115"/>
      <c r="P38" s="113"/>
      <c r="Q38" s="113"/>
      <c r="R38" s="113"/>
      <c r="S38" s="113"/>
      <c r="T38" s="113"/>
      <c r="U38" s="113"/>
      <c r="V38" s="113"/>
      <c r="W38" s="113"/>
      <c r="X38" s="114"/>
      <c r="Y38" s="115"/>
      <c r="Z38" s="113"/>
      <c r="AA38" s="113"/>
      <c r="AB38" s="113"/>
      <c r="AC38" s="113"/>
      <c r="AD38" s="113"/>
      <c r="AE38" s="113"/>
      <c r="AF38" s="113"/>
      <c r="AG38" s="113"/>
      <c r="AH38" s="114"/>
      <c r="AI38" s="116"/>
      <c r="AJ38" s="117"/>
      <c r="AK38" s="117"/>
      <c r="AL38" s="117"/>
      <c r="AM38" s="117"/>
      <c r="AN38" s="117"/>
      <c r="AO38" s="117"/>
      <c r="AP38" s="117"/>
      <c r="AQ38" s="117"/>
      <c r="AR38" s="118"/>
      <c r="AS38" s="116"/>
      <c r="AT38" s="117"/>
      <c r="AU38" s="117"/>
      <c r="AV38" s="117"/>
      <c r="AW38" s="117"/>
      <c r="AX38" s="117"/>
      <c r="AY38" s="117"/>
      <c r="AZ38" s="117"/>
      <c r="BA38" s="117"/>
      <c r="BB38" s="117"/>
      <c r="BC38" s="116"/>
      <c r="BD38" s="117"/>
      <c r="BE38" s="117"/>
      <c r="BF38" s="117"/>
      <c r="BG38" s="117"/>
      <c r="BH38" s="117"/>
      <c r="BI38" s="117"/>
      <c r="BJ38" s="117"/>
      <c r="BK38" s="117"/>
      <c r="BL38" s="118"/>
      <c r="BM38" s="116"/>
      <c r="BN38" s="117"/>
      <c r="BO38" s="73"/>
      <c r="BP38" s="73"/>
      <c r="BQ38" s="119"/>
      <c r="BR38" s="120"/>
      <c r="BS38" s="65"/>
      <c r="BT38" s="121"/>
      <c r="BU38" s="73"/>
      <c r="BV38" s="122"/>
      <c r="BW38" s="89"/>
      <c r="BX38" s="37" t="str">
        <f t="shared" si="17"/>
        <v/>
      </c>
      <c r="BY38" s="38"/>
      <c r="BZ38" s="38"/>
      <c r="CA38" s="38"/>
      <c r="CB38" s="38"/>
    </row>
    <row r="39" spans="1:80" thickBot="1" x14ac:dyDescent="0.35">
      <c r="C39" s="123" t="s">
        <v>149</v>
      </c>
      <c r="D39" s="124">
        <v>1589</v>
      </c>
      <c r="E39" s="73">
        <f>E29</f>
        <v>0</v>
      </c>
      <c r="F39" s="73">
        <f t="shared" ref="F39:BL39" si="30">F29</f>
        <v>0</v>
      </c>
      <c r="G39" s="73">
        <f t="shared" si="30"/>
        <v>0</v>
      </c>
      <c r="H39" s="73">
        <f t="shared" si="30"/>
        <v>0</v>
      </c>
      <c r="I39" s="73">
        <f t="shared" si="30"/>
        <v>0</v>
      </c>
      <c r="J39" s="73">
        <f t="shared" si="30"/>
        <v>0</v>
      </c>
      <c r="K39" s="73">
        <f t="shared" si="30"/>
        <v>0</v>
      </c>
      <c r="L39" s="73">
        <f t="shared" si="30"/>
        <v>0</v>
      </c>
      <c r="M39" s="73">
        <f t="shared" si="30"/>
        <v>0</v>
      </c>
      <c r="N39" s="73">
        <f t="shared" si="30"/>
        <v>0</v>
      </c>
      <c r="O39" s="73">
        <f>O29</f>
        <v>0</v>
      </c>
      <c r="P39" s="73">
        <f t="shared" si="30"/>
        <v>0</v>
      </c>
      <c r="Q39" s="73">
        <f t="shared" si="30"/>
        <v>0</v>
      </c>
      <c r="R39" s="73">
        <f t="shared" si="30"/>
        <v>0</v>
      </c>
      <c r="S39" s="73">
        <f t="shared" si="30"/>
        <v>0</v>
      </c>
      <c r="T39" s="73">
        <f t="shared" si="30"/>
        <v>0</v>
      </c>
      <c r="U39" s="73">
        <f t="shared" si="30"/>
        <v>0</v>
      </c>
      <c r="V39" s="73">
        <f t="shared" si="30"/>
        <v>0</v>
      </c>
      <c r="W39" s="73">
        <f t="shared" si="30"/>
        <v>0</v>
      </c>
      <c r="X39" s="73">
        <f t="shared" si="30"/>
        <v>0</v>
      </c>
      <c r="Y39" s="73">
        <f>Y29</f>
        <v>0</v>
      </c>
      <c r="Z39" s="73">
        <f t="shared" si="30"/>
        <v>0</v>
      </c>
      <c r="AA39" s="73">
        <f t="shared" si="30"/>
        <v>0</v>
      </c>
      <c r="AB39" s="73">
        <f t="shared" si="30"/>
        <v>0</v>
      </c>
      <c r="AC39" s="73">
        <f t="shared" si="30"/>
        <v>0</v>
      </c>
      <c r="AD39" s="73">
        <f t="shared" si="30"/>
        <v>0</v>
      </c>
      <c r="AE39" s="73">
        <f t="shared" si="30"/>
        <v>0</v>
      </c>
      <c r="AF39" s="73">
        <f t="shared" si="30"/>
        <v>0</v>
      </c>
      <c r="AG39" s="73">
        <f t="shared" si="30"/>
        <v>0</v>
      </c>
      <c r="AH39" s="73">
        <f t="shared" si="30"/>
        <v>0</v>
      </c>
      <c r="AI39" s="73">
        <f>AI29</f>
        <v>0</v>
      </c>
      <c r="AJ39" s="73">
        <f t="shared" si="30"/>
        <v>0</v>
      </c>
      <c r="AK39" s="73">
        <f t="shared" si="30"/>
        <v>0</v>
      </c>
      <c r="AL39" s="73">
        <f t="shared" si="30"/>
        <v>0</v>
      </c>
      <c r="AM39" s="73">
        <f t="shared" si="30"/>
        <v>0</v>
      </c>
      <c r="AN39" s="73">
        <f t="shared" si="30"/>
        <v>0</v>
      </c>
      <c r="AO39" s="73">
        <f t="shared" si="30"/>
        <v>0</v>
      </c>
      <c r="AP39" s="73">
        <f t="shared" si="30"/>
        <v>0</v>
      </c>
      <c r="AQ39" s="73">
        <f t="shared" si="30"/>
        <v>0</v>
      </c>
      <c r="AR39" s="73">
        <f t="shared" si="30"/>
        <v>0</v>
      </c>
      <c r="AS39" s="73">
        <f>AS29</f>
        <v>0</v>
      </c>
      <c r="AT39" s="73">
        <f t="shared" si="30"/>
        <v>10649938.070000006</v>
      </c>
      <c r="AU39" s="73">
        <f t="shared" si="30"/>
        <v>0</v>
      </c>
      <c r="AV39" s="73">
        <f t="shared" si="30"/>
        <v>-12259094.529281616</v>
      </c>
      <c r="AW39" s="73">
        <f t="shared" si="30"/>
        <v>-1609156.4592816103</v>
      </c>
      <c r="AX39" s="73">
        <f t="shared" si="30"/>
        <v>0</v>
      </c>
      <c r="AY39" s="73">
        <f t="shared" si="30"/>
        <v>356177.99008652871</v>
      </c>
      <c r="AZ39" s="73">
        <f t="shared" si="30"/>
        <v>0</v>
      </c>
      <c r="BA39" s="73">
        <f t="shared" si="30"/>
        <v>0</v>
      </c>
      <c r="BB39" s="73">
        <f t="shared" si="30"/>
        <v>356177.99008652871</v>
      </c>
      <c r="BC39" s="73">
        <f>BC29</f>
        <v>-1609156.4592816103</v>
      </c>
      <c r="BD39" s="73">
        <f t="shared" si="30"/>
        <v>-16614609.520000033</v>
      </c>
      <c r="BE39" s="73">
        <f t="shared" si="30"/>
        <v>0</v>
      </c>
      <c r="BF39" s="73">
        <f t="shared" si="30"/>
        <v>368713.57101094723</v>
      </c>
      <c r="BG39" s="73">
        <f t="shared" si="30"/>
        <v>-17855052.408270694</v>
      </c>
      <c r="BH39" s="73">
        <f t="shared" si="30"/>
        <v>356177.99008652871</v>
      </c>
      <c r="BI39" s="73">
        <f t="shared" si="30"/>
        <v>-224256.2597225683</v>
      </c>
      <c r="BJ39" s="73">
        <f t="shared" si="30"/>
        <v>0</v>
      </c>
      <c r="BK39" s="73">
        <f t="shared" si="30"/>
        <v>0</v>
      </c>
      <c r="BL39" s="73">
        <f t="shared" si="30"/>
        <v>131921.73036396041</v>
      </c>
      <c r="BM39" s="125">
        <f>BM29</f>
        <v>0</v>
      </c>
      <c r="BN39" s="73">
        <f t="shared" ref="BN39:BT39" si="31">BN29</f>
        <v>0</v>
      </c>
      <c r="BO39" s="73">
        <f t="shared" si="31"/>
        <v>-17855052.408270694</v>
      </c>
      <c r="BP39" s="73">
        <f t="shared" si="31"/>
        <v>131921.73036396041</v>
      </c>
      <c r="BQ39" s="125">
        <f t="shared" si="31"/>
        <v>-267379.42280925944</v>
      </c>
      <c r="BR39" s="73">
        <f t="shared" si="31"/>
        <v>0</v>
      </c>
      <c r="BS39" s="73">
        <f t="shared" si="31"/>
        <v>-135457.69244529904</v>
      </c>
      <c r="BT39" s="87">
        <f t="shared" si="31"/>
        <v>-17990510.100715991</v>
      </c>
      <c r="BU39" s="73"/>
      <c r="BV39" s="126">
        <f>BV29</f>
        <v>-15929985.15</v>
      </c>
      <c r="BW39" s="89">
        <f>ROUND(BV39-SUM(BG39,BL39),2)</f>
        <v>1793145.53</v>
      </c>
      <c r="BX39" s="37"/>
      <c r="BY39" s="38"/>
      <c r="BZ39" s="38"/>
      <c r="CA39" s="38"/>
      <c r="CB39" s="38"/>
    </row>
    <row r="40" spans="1:80" s="132" customFormat="1" ht="15" thickBot="1" x14ac:dyDescent="0.4">
      <c r="A40" s="127"/>
      <c r="B40" s="127"/>
      <c r="C40" s="128" t="s">
        <v>150</v>
      </c>
      <c r="D40" s="129"/>
      <c r="E40" s="73">
        <f>E41-E29</f>
        <v>0</v>
      </c>
      <c r="F40" s="73">
        <f t="shared" ref="F40:BQ40" si="32">F41-F29</f>
        <v>0</v>
      </c>
      <c r="G40" s="73">
        <f t="shared" si="32"/>
        <v>0</v>
      </c>
      <c r="H40" s="73">
        <f t="shared" si="32"/>
        <v>54104279.357760496</v>
      </c>
      <c r="I40" s="73">
        <f t="shared" si="32"/>
        <v>54104279.357760496</v>
      </c>
      <c r="J40" s="73">
        <f t="shared" si="32"/>
        <v>0</v>
      </c>
      <c r="K40" s="73">
        <f t="shared" si="32"/>
        <v>0</v>
      </c>
      <c r="L40" s="73">
        <f t="shared" si="32"/>
        <v>0</v>
      </c>
      <c r="M40" s="73">
        <f t="shared" si="32"/>
        <v>49491.601341786474</v>
      </c>
      <c r="N40" s="75">
        <f t="shared" si="32"/>
        <v>49491.601341786474</v>
      </c>
      <c r="O40" s="73">
        <f t="shared" si="32"/>
        <v>54104279.357760496</v>
      </c>
      <c r="P40" s="73">
        <f t="shared" si="32"/>
        <v>-11037516.835210837</v>
      </c>
      <c r="Q40" s="73">
        <f t="shared" si="32"/>
        <v>95890</v>
      </c>
      <c r="R40" s="73">
        <f t="shared" si="32"/>
        <v>0</v>
      </c>
      <c r="S40" s="73">
        <f t="shared" si="32"/>
        <v>42970872.522549659</v>
      </c>
      <c r="T40" s="73">
        <f t="shared" si="32"/>
        <v>49491.601341786474</v>
      </c>
      <c r="U40" s="73">
        <f t="shared" si="32"/>
        <v>123347.37845358496</v>
      </c>
      <c r="V40" s="73">
        <f t="shared" si="32"/>
        <v>-53433</v>
      </c>
      <c r="W40" s="73">
        <f t="shared" si="32"/>
        <v>-993537.3783982849</v>
      </c>
      <c r="X40" s="73">
        <f t="shared" si="32"/>
        <v>-767265.39860291348</v>
      </c>
      <c r="Y40" s="125">
        <f t="shared" si="32"/>
        <v>42970872.522549659</v>
      </c>
      <c r="Z40" s="73">
        <f t="shared" si="32"/>
        <v>-23931861.028502464</v>
      </c>
      <c r="AA40" s="73">
        <f t="shared" si="32"/>
        <v>0</v>
      </c>
      <c r="AB40" s="73">
        <f t="shared" si="32"/>
        <v>0</v>
      </c>
      <c r="AC40" s="73">
        <f t="shared" si="32"/>
        <v>19039011.494047202</v>
      </c>
      <c r="AD40" s="73">
        <f t="shared" si="32"/>
        <v>-767265.39860291348</v>
      </c>
      <c r="AE40" s="73">
        <f t="shared" si="32"/>
        <v>-837972.29442406818</v>
      </c>
      <c r="AF40" s="73">
        <f t="shared" si="32"/>
        <v>0</v>
      </c>
      <c r="AG40" s="73">
        <f t="shared" si="32"/>
        <v>0</v>
      </c>
      <c r="AH40" s="73">
        <f t="shared" si="32"/>
        <v>-1605237.6930269818</v>
      </c>
      <c r="AI40" s="125">
        <f t="shared" si="32"/>
        <v>19039011.494047202</v>
      </c>
      <c r="AJ40" s="73">
        <f t="shared" si="32"/>
        <v>-15932765.690081161</v>
      </c>
      <c r="AK40" s="73">
        <f t="shared" si="32"/>
        <v>0</v>
      </c>
      <c r="AL40" s="73">
        <f t="shared" si="32"/>
        <v>0</v>
      </c>
      <c r="AM40" s="73">
        <f t="shared" si="32"/>
        <v>3106245.8039660407</v>
      </c>
      <c r="AN40" s="73">
        <f t="shared" si="32"/>
        <v>-1605237.6930269818</v>
      </c>
      <c r="AO40" s="73">
        <f t="shared" si="32"/>
        <v>-112247.80948448789</v>
      </c>
      <c r="AP40" s="73">
        <f t="shared" si="32"/>
        <v>0</v>
      </c>
      <c r="AQ40" s="73">
        <f t="shared" si="32"/>
        <v>0</v>
      </c>
      <c r="AR40" s="73">
        <f t="shared" si="32"/>
        <v>-1717485.5025114696</v>
      </c>
      <c r="AS40" s="130">
        <f t="shared" si="32"/>
        <v>3106245.8039660407</v>
      </c>
      <c r="AT40" s="73">
        <f t="shared" si="32"/>
        <v>18673691.239305921</v>
      </c>
      <c r="AU40" s="73">
        <f t="shared" si="32"/>
        <v>70380410.352973074</v>
      </c>
      <c r="AV40" s="73">
        <f t="shared" si="32"/>
        <v>-5377148.3767781258</v>
      </c>
      <c r="AW40" s="73">
        <f t="shared" si="32"/>
        <v>-53977621.686479233</v>
      </c>
      <c r="AX40" s="73">
        <f t="shared" si="32"/>
        <v>-1717485.5025114696</v>
      </c>
      <c r="AY40" s="73">
        <f t="shared" si="32"/>
        <v>-864152.24801154004</v>
      </c>
      <c r="AZ40" s="73">
        <f t="shared" si="32"/>
        <v>1975065.3908565242</v>
      </c>
      <c r="BA40" s="73">
        <f t="shared" si="32"/>
        <v>0</v>
      </c>
      <c r="BB40" s="73">
        <f t="shared" si="32"/>
        <v>-4556703.1413795333</v>
      </c>
      <c r="BC40" s="125">
        <f t="shared" si="32"/>
        <v>-53977621.686479233</v>
      </c>
      <c r="BD40" s="73">
        <f t="shared" si="32"/>
        <v>87410359.033522427</v>
      </c>
      <c r="BE40" s="73">
        <f t="shared" si="32"/>
        <v>-43217479.884977572</v>
      </c>
      <c r="BF40" s="73">
        <f t="shared" si="32"/>
        <v>-7482299.1374692917</v>
      </c>
      <c r="BG40" s="73">
        <f t="shared" si="32"/>
        <v>69167918.094551444</v>
      </c>
      <c r="BH40" s="73">
        <f t="shared" si="32"/>
        <v>-4556703.1413795333</v>
      </c>
      <c r="BI40" s="73">
        <f t="shared" si="32"/>
        <v>-229184.18367267578</v>
      </c>
      <c r="BJ40" s="73">
        <f t="shared" si="32"/>
        <v>36115.51011903584</v>
      </c>
      <c r="BK40" s="73">
        <f t="shared" si="32"/>
        <v>0</v>
      </c>
      <c r="BL40" s="73">
        <f t="shared" si="32"/>
        <v>-4822002.835171245</v>
      </c>
      <c r="BM40" s="125">
        <f t="shared" si="32"/>
        <v>0</v>
      </c>
      <c r="BN40" s="73">
        <f t="shared" si="32"/>
        <v>0</v>
      </c>
      <c r="BO40" s="73">
        <f t="shared" si="32"/>
        <v>69167918.094551444</v>
      </c>
      <c r="BP40" s="73">
        <f t="shared" si="32"/>
        <v>-4822002.835171245</v>
      </c>
      <c r="BQ40" s="125">
        <f t="shared" si="32"/>
        <v>1065723.8733248026</v>
      </c>
      <c r="BR40" s="73">
        <f>BR41-BR29</f>
        <v>0</v>
      </c>
      <c r="BS40" s="73">
        <f>BS41-BS29</f>
        <v>-3756278.9618464424</v>
      </c>
      <c r="BT40" s="73">
        <f>SUM(BT21:BT37)-BT29</f>
        <v>71436771.012282625</v>
      </c>
      <c r="BU40" s="73"/>
      <c r="BV40" s="126">
        <f>SUM(BV21:BV37)-BV29-BV24-BV25</f>
        <v>65447147.240000017</v>
      </c>
      <c r="BW40" s="89">
        <f>ROUND(BV40-SUM(BG40,BL40),2)</f>
        <v>1101231.98</v>
      </c>
      <c r="BX40" s="37"/>
      <c r="BY40" s="131"/>
      <c r="BZ40" s="131"/>
      <c r="CA40" s="131"/>
      <c r="CB40" s="131"/>
    </row>
    <row r="41" spans="1:80" s="132" customFormat="1" ht="15" thickBot="1" x14ac:dyDescent="0.4">
      <c r="A41" s="127"/>
      <c r="B41" s="127"/>
      <c r="C41" s="128" t="s">
        <v>151</v>
      </c>
      <c r="D41" s="129"/>
      <c r="E41" s="73">
        <f>SUM(E21:E37)</f>
        <v>0</v>
      </c>
      <c r="F41" s="73">
        <f t="shared" ref="F41:BQ41" si="33">SUM(F21:F37)</f>
        <v>0</v>
      </c>
      <c r="G41" s="73">
        <f t="shared" si="33"/>
        <v>0</v>
      </c>
      <c r="H41" s="73">
        <f t="shared" si="33"/>
        <v>54104279.357760496</v>
      </c>
      <c r="I41" s="73">
        <f t="shared" si="33"/>
        <v>54104279.357760496</v>
      </c>
      <c r="J41" s="73">
        <f t="shared" si="33"/>
        <v>0</v>
      </c>
      <c r="K41" s="73">
        <f t="shared" si="33"/>
        <v>0</v>
      </c>
      <c r="L41" s="73">
        <f t="shared" si="33"/>
        <v>0</v>
      </c>
      <c r="M41" s="73">
        <f t="shared" si="33"/>
        <v>49491.601341786474</v>
      </c>
      <c r="N41" s="73">
        <f t="shared" si="33"/>
        <v>49491.601341786474</v>
      </c>
      <c r="O41" s="125">
        <f t="shared" si="33"/>
        <v>54104279.357760496</v>
      </c>
      <c r="P41" s="73">
        <f t="shared" si="33"/>
        <v>-11037516.835210837</v>
      </c>
      <c r="Q41" s="73">
        <f t="shared" si="33"/>
        <v>95890</v>
      </c>
      <c r="R41" s="73">
        <f t="shared" si="33"/>
        <v>0</v>
      </c>
      <c r="S41" s="73">
        <f t="shared" si="33"/>
        <v>42970872.522549659</v>
      </c>
      <c r="T41" s="73">
        <f t="shared" si="33"/>
        <v>49491.601341786474</v>
      </c>
      <c r="U41" s="73">
        <f t="shared" si="33"/>
        <v>123347.37845358496</v>
      </c>
      <c r="V41" s="73">
        <f t="shared" si="33"/>
        <v>-53433</v>
      </c>
      <c r="W41" s="73">
        <f t="shared" si="33"/>
        <v>-993537.3783982849</v>
      </c>
      <c r="X41" s="75">
        <f t="shared" si="33"/>
        <v>-767265.39860291348</v>
      </c>
      <c r="Y41" s="73">
        <f t="shared" si="33"/>
        <v>42970872.522549659</v>
      </c>
      <c r="Z41" s="73">
        <f t="shared" si="33"/>
        <v>-23931861.028502464</v>
      </c>
      <c r="AA41" s="73">
        <f t="shared" si="33"/>
        <v>0</v>
      </c>
      <c r="AB41" s="73">
        <f t="shared" si="33"/>
        <v>0</v>
      </c>
      <c r="AC41" s="73">
        <f t="shared" si="33"/>
        <v>19039011.494047202</v>
      </c>
      <c r="AD41" s="73">
        <f t="shared" si="33"/>
        <v>-767265.39860291348</v>
      </c>
      <c r="AE41" s="73">
        <f t="shared" si="33"/>
        <v>-837972.29442406818</v>
      </c>
      <c r="AF41" s="73">
        <f t="shared" si="33"/>
        <v>0</v>
      </c>
      <c r="AG41" s="73">
        <f t="shared" si="33"/>
        <v>0</v>
      </c>
      <c r="AH41" s="75">
        <f t="shared" si="33"/>
        <v>-1605237.6930269818</v>
      </c>
      <c r="AI41" s="73">
        <f t="shared" si="33"/>
        <v>19039011.494047202</v>
      </c>
      <c r="AJ41" s="73">
        <f t="shared" si="33"/>
        <v>-15932765.690081161</v>
      </c>
      <c r="AK41" s="73">
        <f t="shared" si="33"/>
        <v>0</v>
      </c>
      <c r="AL41" s="73">
        <f t="shared" si="33"/>
        <v>0</v>
      </c>
      <c r="AM41" s="73">
        <f t="shared" si="33"/>
        <v>3106245.8039660407</v>
      </c>
      <c r="AN41" s="73">
        <f t="shared" si="33"/>
        <v>-1605237.6930269818</v>
      </c>
      <c r="AO41" s="73">
        <f t="shared" si="33"/>
        <v>-112247.80948448789</v>
      </c>
      <c r="AP41" s="73">
        <f t="shared" si="33"/>
        <v>0</v>
      </c>
      <c r="AQ41" s="73">
        <f t="shared" si="33"/>
        <v>0</v>
      </c>
      <c r="AR41" s="73">
        <f t="shared" si="33"/>
        <v>-1717485.5025114696</v>
      </c>
      <c r="AS41" s="133">
        <f t="shared" si="33"/>
        <v>3106245.8039660407</v>
      </c>
      <c r="AT41" s="73">
        <f t="shared" si="33"/>
        <v>29323629.309305929</v>
      </c>
      <c r="AU41" s="73">
        <f t="shared" si="33"/>
        <v>70380410.352973074</v>
      </c>
      <c r="AV41" s="73">
        <f t="shared" si="33"/>
        <v>-17636242.906059742</v>
      </c>
      <c r="AW41" s="73">
        <f t="shared" si="33"/>
        <v>-55586778.145760842</v>
      </c>
      <c r="AX41" s="73">
        <f t="shared" si="33"/>
        <v>-1717485.5025114696</v>
      </c>
      <c r="AY41" s="73">
        <f t="shared" si="33"/>
        <v>-507974.25792501133</v>
      </c>
      <c r="AZ41" s="73">
        <f t="shared" si="33"/>
        <v>1975065.3908565242</v>
      </c>
      <c r="BA41" s="73">
        <f t="shared" si="33"/>
        <v>0</v>
      </c>
      <c r="BB41" s="73">
        <f t="shared" si="33"/>
        <v>-4200525.1512930049</v>
      </c>
      <c r="BC41" s="125">
        <f t="shared" si="33"/>
        <v>-55586778.145760842</v>
      </c>
      <c r="BD41" s="73">
        <f t="shared" si="33"/>
        <v>70795749.513522387</v>
      </c>
      <c r="BE41" s="73">
        <f t="shared" si="33"/>
        <v>-43217479.884977572</v>
      </c>
      <c r="BF41" s="73">
        <f t="shared" si="33"/>
        <v>-7113585.5664583445</v>
      </c>
      <c r="BG41" s="73">
        <f t="shared" si="33"/>
        <v>51312865.68628075</v>
      </c>
      <c r="BH41" s="73">
        <f t="shared" si="33"/>
        <v>-4200525.1512930049</v>
      </c>
      <c r="BI41" s="73">
        <f t="shared" si="33"/>
        <v>-453440.44339524407</v>
      </c>
      <c r="BJ41" s="73">
        <f t="shared" si="33"/>
        <v>36115.51011903584</v>
      </c>
      <c r="BK41" s="73">
        <f t="shared" si="33"/>
        <v>0</v>
      </c>
      <c r="BL41" s="75">
        <f t="shared" si="33"/>
        <v>-4690081.1048072847</v>
      </c>
      <c r="BM41" s="125">
        <f t="shared" si="33"/>
        <v>0</v>
      </c>
      <c r="BN41" s="73">
        <f t="shared" si="33"/>
        <v>0</v>
      </c>
      <c r="BO41" s="73">
        <f t="shared" si="33"/>
        <v>51312865.68628075</v>
      </c>
      <c r="BP41" s="73">
        <f t="shared" si="33"/>
        <v>-4690081.1048072847</v>
      </c>
      <c r="BQ41" s="125">
        <f t="shared" si="33"/>
        <v>798344.45051554311</v>
      </c>
      <c r="BR41" s="73">
        <f>SUM(BR21:BR37)</f>
        <v>0</v>
      </c>
      <c r="BS41" s="73">
        <f>SUM(BS21:BS37)</f>
        <v>-3891736.6542917415</v>
      </c>
      <c r="BT41" s="73">
        <f>SUM(BT39,BT40)</f>
        <v>53446260.91156663</v>
      </c>
      <c r="BU41" s="73"/>
      <c r="BV41" s="126">
        <f>SUM(BV39,BV40)</f>
        <v>49517162.090000018</v>
      </c>
      <c r="BW41" s="89">
        <f>ROUND(BV41-SUM(BG41,BL41),2)</f>
        <v>2894377.51</v>
      </c>
      <c r="BX41" s="37"/>
      <c r="BY41" s="131"/>
      <c r="BZ41" s="131"/>
      <c r="CA41" s="131"/>
      <c r="CB41" s="131"/>
    </row>
    <row r="42" spans="1:80" s="132" customFormat="1" ht="15" thickBot="1" x14ac:dyDescent="0.4">
      <c r="A42" s="127"/>
      <c r="B42" s="127"/>
      <c r="C42" s="128"/>
      <c r="D42" s="129"/>
      <c r="E42" s="73"/>
      <c r="F42" s="73"/>
      <c r="G42" s="73"/>
      <c r="H42" s="73"/>
      <c r="I42" s="73"/>
      <c r="J42" s="73"/>
      <c r="K42" s="73"/>
      <c r="L42" s="73"/>
      <c r="M42" s="73"/>
      <c r="N42" s="75"/>
      <c r="O42" s="73"/>
      <c r="P42" s="73"/>
      <c r="Q42" s="73"/>
      <c r="R42" s="73"/>
      <c r="S42" s="73"/>
      <c r="T42" s="73"/>
      <c r="U42" s="73"/>
      <c r="V42" s="73"/>
      <c r="W42" s="73"/>
      <c r="X42" s="75"/>
      <c r="Y42" s="73"/>
      <c r="Z42" s="73"/>
      <c r="AA42" s="73"/>
      <c r="AB42" s="73"/>
      <c r="AC42" s="73"/>
      <c r="AD42" s="73"/>
      <c r="AE42" s="73"/>
      <c r="AF42" s="73"/>
      <c r="AG42" s="73"/>
      <c r="AH42" s="75"/>
      <c r="AI42" s="73"/>
      <c r="AJ42" s="73"/>
      <c r="AK42" s="73"/>
      <c r="AL42" s="73"/>
      <c r="AM42" s="73"/>
      <c r="AN42" s="73"/>
      <c r="AO42" s="73"/>
      <c r="AP42" s="73"/>
      <c r="AQ42" s="73"/>
      <c r="AR42" s="73"/>
      <c r="AS42" s="134"/>
      <c r="AT42" s="73"/>
      <c r="AU42" s="73"/>
      <c r="AV42" s="73"/>
      <c r="AW42" s="73"/>
      <c r="AX42" s="73"/>
      <c r="AY42" s="73"/>
      <c r="AZ42" s="73"/>
      <c r="BA42" s="73"/>
      <c r="BB42" s="73"/>
      <c r="BC42" s="125"/>
      <c r="BD42" s="73"/>
      <c r="BE42" s="73"/>
      <c r="BF42" s="73"/>
      <c r="BG42" s="73"/>
      <c r="BH42" s="73"/>
      <c r="BI42" s="73"/>
      <c r="BJ42" s="73"/>
      <c r="BK42" s="73"/>
      <c r="BL42" s="75"/>
      <c r="BM42" s="125"/>
      <c r="BN42" s="73"/>
      <c r="BO42" s="73"/>
      <c r="BP42" s="73"/>
      <c r="BQ42" s="125"/>
      <c r="BR42" s="73"/>
      <c r="BS42" s="73"/>
      <c r="BT42" s="73"/>
      <c r="BU42" s="73"/>
      <c r="BV42" s="126"/>
      <c r="BW42" s="89"/>
      <c r="BX42" s="37"/>
      <c r="BY42" s="131"/>
      <c r="BZ42" s="131"/>
      <c r="CA42" s="131"/>
      <c r="CB42" s="131"/>
    </row>
    <row r="43" spans="1:80" s="141" customFormat="1" hidden="1" thickBot="1" x14ac:dyDescent="0.35">
      <c r="A43" s="135"/>
      <c r="B43" s="135"/>
      <c r="C43" s="123" t="s">
        <v>152</v>
      </c>
      <c r="D43" s="136"/>
      <c r="E43" s="73">
        <f>E29</f>
        <v>0</v>
      </c>
      <c r="F43" s="73">
        <f t="shared" ref="F43:BQ43" si="34">F29</f>
        <v>0</v>
      </c>
      <c r="G43" s="73">
        <f t="shared" si="34"/>
        <v>0</v>
      </c>
      <c r="H43" s="73">
        <f t="shared" si="34"/>
        <v>0</v>
      </c>
      <c r="I43" s="73">
        <f t="shared" si="34"/>
        <v>0</v>
      </c>
      <c r="J43" s="73">
        <f t="shared" si="34"/>
        <v>0</v>
      </c>
      <c r="K43" s="73">
        <f t="shared" si="34"/>
        <v>0</v>
      </c>
      <c r="L43" s="73">
        <f t="shared" si="34"/>
        <v>0</v>
      </c>
      <c r="M43" s="73">
        <f t="shared" si="34"/>
        <v>0</v>
      </c>
      <c r="N43" s="73">
        <f t="shared" si="34"/>
        <v>0</v>
      </c>
      <c r="O43" s="125">
        <f t="shared" si="34"/>
        <v>0</v>
      </c>
      <c r="P43" s="73">
        <f t="shared" si="34"/>
        <v>0</v>
      </c>
      <c r="Q43" s="73">
        <f t="shared" si="34"/>
        <v>0</v>
      </c>
      <c r="R43" s="73">
        <f t="shared" si="34"/>
        <v>0</v>
      </c>
      <c r="S43" s="73">
        <f t="shared" si="34"/>
        <v>0</v>
      </c>
      <c r="T43" s="73">
        <f t="shared" si="34"/>
        <v>0</v>
      </c>
      <c r="U43" s="73">
        <f t="shared" si="34"/>
        <v>0</v>
      </c>
      <c r="V43" s="73">
        <f t="shared" si="34"/>
        <v>0</v>
      </c>
      <c r="W43" s="73">
        <f t="shared" si="34"/>
        <v>0</v>
      </c>
      <c r="X43" s="73">
        <f t="shared" si="34"/>
        <v>0</v>
      </c>
      <c r="Y43" s="125">
        <f t="shared" si="34"/>
        <v>0</v>
      </c>
      <c r="Z43" s="73">
        <f t="shared" si="34"/>
        <v>0</v>
      </c>
      <c r="AA43" s="73">
        <f t="shared" si="34"/>
        <v>0</v>
      </c>
      <c r="AB43" s="73">
        <f t="shared" si="34"/>
        <v>0</v>
      </c>
      <c r="AC43" s="73">
        <f t="shared" si="34"/>
        <v>0</v>
      </c>
      <c r="AD43" s="73">
        <f t="shared" si="34"/>
        <v>0</v>
      </c>
      <c r="AE43" s="73">
        <f t="shared" si="34"/>
        <v>0</v>
      </c>
      <c r="AF43" s="73">
        <f t="shared" si="34"/>
        <v>0</v>
      </c>
      <c r="AG43" s="73">
        <f t="shared" si="34"/>
        <v>0</v>
      </c>
      <c r="AH43" s="75">
        <f t="shared" si="34"/>
        <v>0</v>
      </c>
      <c r="AI43" s="73">
        <f t="shared" si="34"/>
        <v>0</v>
      </c>
      <c r="AJ43" s="73">
        <f t="shared" si="34"/>
        <v>0</v>
      </c>
      <c r="AK43" s="73">
        <f t="shared" si="34"/>
        <v>0</v>
      </c>
      <c r="AL43" s="73">
        <f t="shared" si="34"/>
        <v>0</v>
      </c>
      <c r="AM43" s="73">
        <f t="shared" si="34"/>
        <v>0</v>
      </c>
      <c r="AN43" s="73">
        <f t="shared" si="34"/>
        <v>0</v>
      </c>
      <c r="AO43" s="73">
        <f t="shared" si="34"/>
        <v>0</v>
      </c>
      <c r="AP43" s="73">
        <f t="shared" si="34"/>
        <v>0</v>
      </c>
      <c r="AQ43" s="73">
        <f t="shared" si="34"/>
        <v>0</v>
      </c>
      <c r="AR43" s="73">
        <f t="shared" si="34"/>
        <v>0</v>
      </c>
      <c r="AS43" s="137">
        <f t="shared" si="34"/>
        <v>0</v>
      </c>
      <c r="AT43" s="73">
        <f t="shared" si="34"/>
        <v>10649938.070000006</v>
      </c>
      <c r="AU43" s="73">
        <f t="shared" si="34"/>
        <v>0</v>
      </c>
      <c r="AV43" s="73">
        <f t="shared" si="34"/>
        <v>-12259094.529281616</v>
      </c>
      <c r="AW43" s="73">
        <f t="shared" si="34"/>
        <v>-1609156.4592816103</v>
      </c>
      <c r="AX43" s="73">
        <f t="shared" si="34"/>
        <v>0</v>
      </c>
      <c r="AY43" s="73">
        <f t="shared" si="34"/>
        <v>356177.99008652871</v>
      </c>
      <c r="AZ43" s="73">
        <f t="shared" si="34"/>
        <v>0</v>
      </c>
      <c r="BA43" s="73">
        <f t="shared" si="34"/>
        <v>0</v>
      </c>
      <c r="BB43" s="75">
        <f t="shared" si="34"/>
        <v>356177.99008652871</v>
      </c>
      <c r="BC43" s="73">
        <f t="shared" si="34"/>
        <v>-1609156.4592816103</v>
      </c>
      <c r="BD43" s="73">
        <f t="shared" si="34"/>
        <v>-16614609.520000033</v>
      </c>
      <c r="BE43" s="73">
        <f t="shared" si="34"/>
        <v>0</v>
      </c>
      <c r="BF43" s="73">
        <f t="shared" si="34"/>
        <v>368713.57101094723</v>
      </c>
      <c r="BG43" s="73">
        <f t="shared" si="34"/>
        <v>-17855052.408270694</v>
      </c>
      <c r="BH43" s="73">
        <f t="shared" si="34"/>
        <v>356177.99008652871</v>
      </c>
      <c r="BI43" s="73">
        <f t="shared" si="34"/>
        <v>-224256.2597225683</v>
      </c>
      <c r="BJ43" s="73">
        <f t="shared" si="34"/>
        <v>0</v>
      </c>
      <c r="BK43" s="73">
        <f t="shared" si="34"/>
        <v>0</v>
      </c>
      <c r="BL43" s="73">
        <f t="shared" si="34"/>
        <v>131921.73036396041</v>
      </c>
      <c r="BM43" s="125">
        <f t="shared" si="34"/>
        <v>0</v>
      </c>
      <c r="BN43" s="73">
        <f t="shared" si="34"/>
        <v>0</v>
      </c>
      <c r="BO43" s="73">
        <f t="shared" si="34"/>
        <v>-17855052.408270694</v>
      </c>
      <c r="BP43" s="73">
        <f t="shared" si="34"/>
        <v>131921.73036396041</v>
      </c>
      <c r="BQ43" s="125">
        <f t="shared" si="34"/>
        <v>-267379.42280925944</v>
      </c>
      <c r="BR43" s="73">
        <f>BR29</f>
        <v>0</v>
      </c>
      <c r="BS43" s="73">
        <f>BS29</f>
        <v>-135457.69244529904</v>
      </c>
      <c r="BT43" s="87"/>
      <c r="BU43" s="73"/>
      <c r="BV43" s="122"/>
      <c r="BW43" s="138"/>
      <c r="BX43" s="139"/>
      <c r="BY43" s="140"/>
      <c r="BZ43" s="140"/>
      <c r="CA43" s="140"/>
      <c r="CB43" s="140"/>
    </row>
    <row r="44" spans="1:80" s="141" customFormat="1" hidden="1" thickBot="1" x14ac:dyDescent="0.35">
      <c r="A44" s="135"/>
      <c r="B44" s="135"/>
      <c r="C44" s="128" t="s">
        <v>153</v>
      </c>
      <c r="D44" s="136"/>
      <c r="E44" s="73">
        <f>SUM(E21:E37)-E29</f>
        <v>0</v>
      </c>
      <c r="F44" s="73">
        <f t="shared" ref="F44:BQ44" si="35">SUM(F21:F37)-F29</f>
        <v>0</v>
      </c>
      <c r="G44" s="73">
        <f t="shared" si="35"/>
        <v>0</v>
      </c>
      <c r="H44" s="73">
        <f t="shared" si="35"/>
        <v>54104279.357760496</v>
      </c>
      <c r="I44" s="73">
        <f t="shared" si="35"/>
        <v>54104279.357760496</v>
      </c>
      <c r="J44" s="73">
        <f t="shared" si="35"/>
        <v>0</v>
      </c>
      <c r="K44" s="73">
        <f t="shared" si="35"/>
        <v>0</v>
      </c>
      <c r="L44" s="73">
        <f t="shared" si="35"/>
        <v>0</v>
      </c>
      <c r="M44" s="73">
        <f t="shared" si="35"/>
        <v>49491.601341786474</v>
      </c>
      <c r="N44" s="75">
        <f t="shared" si="35"/>
        <v>49491.601341786474</v>
      </c>
      <c r="O44" s="73">
        <f t="shared" si="35"/>
        <v>54104279.357760496</v>
      </c>
      <c r="P44" s="73">
        <f t="shared" si="35"/>
        <v>-11037516.835210837</v>
      </c>
      <c r="Q44" s="73">
        <f t="shared" si="35"/>
        <v>95890</v>
      </c>
      <c r="R44" s="73">
        <f t="shared" si="35"/>
        <v>0</v>
      </c>
      <c r="S44" s="73">
        <f t="shared" si="35"/>
        <v>42970872.522549659</v>
      </c>
      <c r="T44" s="73">
        <f t="shared" si="35"/>
        <v>49491.601341786474</v>
      </c>
      <c r="U44" s="73">
        <f t="shared" si="35"/>
        <v>123347.37845358496</v>
      </c>
      <c r="V44" s="73">
        <f t="shared" si="35"/>
        <v>-53433</v>
      </c>
      <c r="W44" s="73">
        <f t="shared" si="35"/>
        <v>-993537.3783982849</v>
      </c>
      <c r="X44" s="73">
        <f t="shared" si="35"/>
        <v>-767265.39860291348</v>
      </c>
      <c r="Y44" s="125">
        <f t="shared" si="35"/>
        <v>42970872.522549659</v>
      </c>
      <c r="Z44" s="73">
        <f t="shared" si="35"/>
        <v>-23931861.028502464</v>
      </c>
      <c r="AA44" s="73">
        <f t="shared" si="35"/>
        <v>0</v>
      </c>
      <c r="AB44" s="73">
        <f t="shared" si="35"/>
        <v>0</v>
      </c>
      <c r="AC44" s="73">
        <f t="shared" si="35"/>
        <v>19039011.494047202</v>
      </c>
      <c r="AD44" s="73">
        <f t="shared" si="35"/>
        <v>-767265.39860291348</v>
      </c>
      <c r="AE44" s="73">
        <f t="shared" si="35"/>
        <v>-837972.29442406818</v>
      </c>
      <c r="AF44" s="73">
        <f t="shared" si="35"/>
        <v>0</v>
      </c>
      <c r="AG44" s="73">
        <f t="shared" si="35"/>
        <v>0</v>
      </c>
      <c r="AH44" s="73">
        <f t="shared" si="35"/>
        <v>-1605237.6930269818</v>
      </c>
      <c r="AI44" s="125">
        <f t="shared" si="35"/>
        <v>19039011.494047202</v>
      </c>
      <c r="AJ44" s="73">
        <f t="shared" si="35"/>
        <v>-15932765.690081161</v>
      </c>
      <c r="AK44" s="73">
        <f t="shared" si="35"/>
        <v>0</v>
      </c>
      <c r="AL44" s="73">
        <f t="shared" si="35"/>
        <v>0</v>
      </c>
      <c r="AM44" s="73">
        <f t="shared" si="35"/>
        <v>3106245.8039660407</v>
      </c>
      <c r="AN44" s="73">
        <f t="shared" si="35"/>
        <v>-1605237.6930269818</v>
      </c>
      <c r="AO44" s="73">
        <f t="shared" si="35"/>
        <v>-112247.80948448789</v>
      </c>
      <c r="AP44" s="73">
        <f t="shared" si="35"/>
        <v>0</v>
      </c>
      <c r="AQ44" s="73">
        <f t="shared" si="35"/>
        <v>0</v>
      </c>
      <c r="AR44" s="73">
        <f t="shared" si="35"/>
        <v>-1717485.5025114696</v>
      </c>
      <c r="AS44" s="130">
        <f t="shared" si="35"/>
        <v>3106245.8039660407</v>
      </c>
      <c r="AT44" s="73">
        <f t="shared" si="35"/>
        <v>18673691.239305921</v>
      </c>
      <c r="AU44" s="73">
        <f t="shared" si="35"/>
        <v>70380410.352973074</v>
      </c>
      <c r="AV44" s="73">
        <f t="shared" si="35"/>
        <v>-5377148.3767781258</v>
      </c>
      <c r="AW44" s="73">
        <f t="shared" si="35"/>
        <v>-53977621.686479233</v>
      </c>
      <c r="AX44" s="73">
        <f t="shared" si="35"/>
        <v>-1717485.5025114696</v>
      </c>
      <c r="AY44" s="73">
        <f t="shared" si="35"/>
        <v>-864152.24801154004</v>
      </c>
      <c r="AZ44" s="73">
        <f t="shared" si="35"/>
        <v>1975065.3908565242</v>
      </c>
      <c r="BA44" s="73">
        <f t="shared" si="35"/>
        <v>0</v>
      </c>
      <c r="BB44" s="73">
        <f t="shared" si="35"/>
        <v>-4556703.1413795333</v>
      </c>
      <c r="BC44" s="125">
        <f t="shared" si="35"/>
        <v>-53977621.686479233</v>
      </c>
      <c r="BD44" s="73">
        <f t="shared" si="35"/>
        <v>87410359.033522427</v>
      </c>
      <c r="BE44" s="73">
        <f t="shared" si="35"/>
        <v>-43217479.884977572</v>
      </c>
      <c r="BF44" s="73">
        <f t="shared" si="35"/>
        <v>-7482299.1374692917</v>
      </c>
      <c r="BG44" s="73">
        <f t="shared" si="35"/>
        <v>69167918.094551444</v>
      </c>
      <c r="BH44" s="73">
        <f t="shared" si="35"/>
        <v>-4556703.1413795333</v>
      </c>
      <c r="BI44" s="73">
        <f t="shared" si="35"/>
        <v>-229184.18367267578</v>
      </c>
      <c r="BJ44" s="73">
        <f t="shared" si="35"/>
        <v>36115.51011903584</v>
      </c>
      <c r="BK44" s="73">
        <f t="shared" si="35"/>
        <v>0</v>
      </c>
      <c r="BL44" s="73">
        <f t="shared" si="35"/>
        <v>-4822002.835171245</v>
      </c>
      <c r="BM44" s="125">
        <f t="shared" si="35"/>
        <v>0</v>
      </c>
      <c r="BN44" s="73">
        <f t="shared" si="35"/>
        <v>0</v>
      </c>
      <c r="BO44" s="73">
        <f t="shared" si="35"/>
        <v>69167918.094551444</v>
      </c>
      <c r="BP44" s="75">
        <f t="shared" si="35"/>
        <v>-4822002.835171245</v>
      </c>
      <c r="BQ44" s="73">
        <f t="shared" si="35"/>
        <v>1065723.8733248026</v>
      </c>
      <c r="BR44" s="73">
        <f>SUM(BR21:BR37)-BR29</f>
        <v>0</v>
      </c>
      <c r="BS44" s="73">
        <f>SUM(BS21:BS37)-BS29</f>
        <v>-3756278.9618464424</v>
      </c>
      <c r="BT44" s="87"/>
      <c r="BU44" s="73"/>
      <c r="BV44" s="122"/>
      <c r="BW44" s="138"/>
      <c r="BX44" s="139"/>
      <c r="BY44" s="140"/>
      <c r="BZ44" s="140"/>
      <c r="CA44" s="140"/>
      <c r="CB44" s="140"/>
    </row>
    <row r="45" spans="1:80" s="141" customFormat="1" ht="15.75" hidden="1" customHeight="1" x14ac:dyDescent="0.3">
      <c r="A45" s="135"/>
      <c r="B45" s="135"/>
      <c r="C45" s="128" t="s">
        <v>154</v>
      </c>
      <c r="D45" s="136"/>
      <c r="E45" s="73">
        <f>SUM(E43:E44)</f>
        <v>0</v>
      </c>
      <c r="F45" s="73">
        <f t="shared" ref="F45:BQ45" si="36">SUM(F43:F44)</f>
        <v>0</v>
      </c>
      <c r="G45" s="73">
        <f t="shared" si="36"/>
        <v>0</v>
      </c>
      <c r="H45" s="73">
        <f t="shared" si="36"/>
        <v>54104279.357760496</v>
      </c>
      <c r="I45" s="73">
        <f t="shared" si="36"/>
        <v>54104279.357760496</v>
      </c>
      <c r="J45" s="73">
        <f t="shared" si="36"/>
        <v>0</v>
      </c>
      <c r="K45" s="73">
        <f t="shared" si="36"/>
        <v>0</v>
      </c>
      <c r="L45" s="73">
        <f t="shared" si="36"/>
        <v>0</v>
      </c>
      <c r="M45" s="73">
        <f t="shared" si="36"/>
        <v>49491.601341786474</v>
      </c>
      <c r="N45" s="73">
        <f t="shared" si="36"/>
        <v>49491.601341786474</v>
      </c>
      <c r="O45" s="125">
        <f t="shared" si="36"/>
        <v>54104279.357760496</v>
      </c>
      <c r="P45" s="73">
        <f t="shared" si="36"/>
        <v>-11037516.835210837</v>
      </c>
      <c r="Q45" s="73">
        <f t="shared" si="36"/>
        <v>95890</v>
      </c>
      <c r="R45" s="73">
        <f t="shared" si="36"/>
        <v>0</v>
      </c>
      <c r="S45" s="73">
        <f t="shared" si="36"/>
        <v>42970872.522549659</v>
      </c>
      <c r="T45" s="73">
        <f t="shared" si="36"/>
        <v>49491.601341786474</v>
      </c>
      <c r="U45" s="73">
        <f t="shared" si="36"/>
        <v>123347.37845358496</v>
      </c>
      <c r="V45" s="73">
        <f t="shared" si="36"/>
        <v>-53433</v>
      </c>
      <c r="W45" s="73">
        <f t="shared" si="36"/>
        <v>-993537.3783982849</v>
      </c>
      <c r="X45" s="75">
        <f t="shared" si="36"/>
        <v>-767265.39860291348</v>
      </c>
      <c r="Y45" s="73">
        <f t="shared" si="36"/>
        <v>42970872.522549659</v>
      </c>
      <c r="Z45" s="73">
        <f t="shared" si="36"/>
        <v>-23931861.028502464</v>
      </c>
      <c r="AA45" s="73">
        <f t="shared" si="36"/>
        <v>0</v>
      </c>
      <c r="AB45" s="73">
        <f t="shared" si="36"/>
        <v>0</v>
      </c>
      <c r="AC45" s="73">
        <f t="shared" si="36"/>
        <v>19039011.494047202</v>
      </c>
      <c r="AD45" s="73">
        <f t="shared" si="36"/>
        <v>-767265.39860291348</v>
      </c>
      <c r="AE45" s="73">
        <f t="shared" si="36"/>
        <v>-837972.29442406818</v>
      </c>
      <c r="AF45" s="73">
        <f t="shared" si="36"/>
        <v>0</v>
      </c>
      <c r="AG45" s="73">
        <f t="shared" si="36"/>
        <v>0</v>
      </c>
      <c r="AH45" s="75">
        <f t="shared" si="36"/>
        <v>-1605237.6930269818</v>
      </c>
      <c r="AI45" s="73">
        <f t="shared" si="36"/>
        <v>19039011.494047202</v>
      </c>
      <c r="AJ45" s="73">
        <f t="shared" si="36"/>
        <v>-15932765.690081161</v>
      </c>
      <c r="AK45" s="73">
        <f t="shared" si="36"/>
        <v>0</v>
      </c>
      <c r="AL45" s="73">
        <f t="shared" si="36"/>
        <v>0</v>
      </c>
      <c r="AM45" s="73">
        <f t="shared" si="36"/>
        <v>3106245.8039660407</v>
      </c>
      <c r="AN45" s="73">
        <f t="shared" si="36"/>
        <v>-1605237.6930269818</v>
      </c>
      <c r="AO45" s="73">
        <f t="shared" si="36"/>
        <v>-112247.80948448789</v>
      </c>
      <c r="AP45" s="73">
        <f t="shared" si="36"/>
        <v>0</v>
      </c>
      <c r="AQ45" s="73">
        <f t="shared" si="36"/>
        <v>0</v>
      </c>
      <c r="AR45" s="73">
        <f t="shared" si="36"/>
        <v>-1717485.5025114696</v>
      </c>
      <c r="AS45" s="133">
        <f t="shared" si="36"/>
        <v>3106245.8039660407</v>
      </c>
      <c r="AT45" s="73">
        <f t="shared" si="36"/>
        <v>29323629.309305929</v>
      </c>
      <c r="AU45" s="73">
        <f t="shared" si="36"/>
        <v>70380410.352973074</v>
      </c>
      <c r="AV45" s="73">
        <f t="shared" si="36"/>
        <v>-17636242.906059742</v>
      </c>
      <c r="AW45" s="73">
        <f t="shared" si="36"/>
        <v>-55586778.145760842</v>
      </c>
      <c r="AX45" s="73">
        <f t="shared" si="36"/>
        <v>-1717485.5025114696</v>
      </c>
      <c r="AY45" s="73">
        <f t="shared" si="36"/>
        <v>-507974.25792501133</v>
      </c>
      <c r="AZ45" s="73">
        <f t="shared" si="36"/>
        <v>1975065.3908565242</v>
      </c>
      <c r="BA45" s="73">
        <f t="shared" si="36"/>
        <v>0</v>
      </c>
      <c r="BB45" s="73">
        <f t="shared" si="36"/>
        <v>-4200525.1512930049</v>
      </c>
      <c r="BC45" s="125">
        <f t="shared" si="36"/>
        <v>-55586778.145760842</v>
      </c>
      <c r="BD45" s="73">
        <f t="shared" si="36"/>
        <v>70795749.513522387</v>
      </c>
      <c r="BE45" s="73">
        <f t="shared" si="36"/>
        <v>-43217479.884977572</v>
      </c>
      <c r="BF45" s="73">
        <f t="shared" si="36"/>
        <v>-7113585.5664583445</v>
      </c>
      <c r="BG45" s="73">
        <f t="shared" si="36"/>
        <v>51312865.68628075</v>
      </c>
      <c r="BH45" s="73">
        <f t="shared" si="36"/>
        <v>-4200525.1512930049</v>
      </c>
      <c r="BI45" s="73">
        <f t="shared" si="36"/>
        <v>-453440.44339524407</v>
      </c>
      <c r="BJ45" s="73">
        <f t="shared" si="36"/>
        <v>36115.51011903584</v>
      </c>
      <c r="BK45" s="73">
        <f t="shared" si="36"/>
        <v>0</v>
      </c>
      <c r="BL45" s="75">
        <f t="shared" si="36"/>
        <v>-4690081.1048072847</v>
      </c>
      <c r="BM45" s="125">
        <f t="shared" si="36"/>
        <v>0</v>
      </c>
      <c r="BN45" s="73">
        <f t="shared" si="36"/>
        <v>0</v>
      </c>
      <c r="BO45" s="73">
        <f t="shared" si="36"/>
        <v>51312865.68628075</v>
      </c>
      <c r="BP45" s="73">
        <f t="shared" si="36"/>
        <v>-4690081.1048072847</v>
      </c>
      <c r="BQ45" s="125">
        <f t="shared" si="36"/>
        <v>798344.45051554311</v>
      </c>
      <c r="BR45" s="73">
        <f>SUM(BR43:BR44)</f>
        <v>0</v>
      </c>
      <c r="BS45" s="73">
        <f>SUM(BS43:BS44)</f>
        <v>-3891736.6542917415</v>
      </c>
      <c r="BT45" s="87"/>
      <c r="BU45" s="73"/>
      <c r="BV45" s="122">
        <f>SUM(BV41,BV43)</f>
        <v>49517162.090000018</v>
      </c>
      <c r="BW45" s="138"/>
      <c r="BX45" s="139"/>
      <c r="BY45" s="140"/>
      <c r="BZ45" s="140"/>
      <c r="CA45" s="140"/>
      <c r="CB45" s="140"/>
    </row>
    <row r="46" spans="1:80" s="132" customFormat="1" ht="15" thickBot="1" x14ac:dyDescent="0.4">
      <c r="A46" s="127">
        <v>29</v>
      </c>
      <c r="B46" s="127"/>
      <c r="C46" s="142" t="s">
        <v>155</v>
      </c>
      <c r="D46" s="143">
        <v>1568</v>
      </c>
      <c r="E46" s="144"/>
      <c r="F46" s="144"/>
      <c r="G46" s="144"/>
      <c r="H46" s="144"/>
      <c r="I46" s="144"/>
      <c r="J46" s="144"/>
      <c r="K46" s="144"/>
      <c r="L46" s="144"/>
      <c r="M46" s="144"/>
      <c r="N46" s="145"/>
      <c r="O46" s="146"/>
      <c r="P46" s="147"/>
      <c r="Q46" s="147"/>
      <c r="R46" s="147"/>
      <c r="S46" s="117">
        <f>O46+P46-Q46+SUM(R46:R46)</f>
        <v>0</v>
      </c>
      <c r="T46" s="147"/>
      <c r="U46" s="147"/>
      <c r="V46" s="147"/>
      <c r="W46" s="147"/>
      <c r="X46" s="118">
        <f>T46+U46-V46+W46</f>
        <v>0</v>
      </c>
      <c r="Y46" s="148">
        <f>S46</f>
        <v>0</v>
      </c>
      <c r="Z46" s="147"/>
      <c r="AA46" s="147"/>
      <c r="AB46" s="147"/>
      <c r="AC46" s="117">
        <f>Y46+Z46-AA46+SUM(AB46:AB46)</f>
        <v>0</v>
      </c>
      <c r="AD46" s="117">
        <f>X46</f>
        <v>0</v>
      </c>
      <c r="AE46" s="147"/>
      <c r="AF46" s="147"/>
      <c r="AG46" s="149"/>
      <c r="AH46" s="118">
        <f>AD46+AE46-AF46+AG46</f>
        <v>0</v>
      </c>
      <c r="AI46" s="150">
        <f>AC46</f>
        <v>0</v>
      </c>
      <c r="AJ46" s="147"/>
      <c r="AK46" s="147"/>
      <c r="AL46" s="151"/>
      <c r="AM46" s="117">
        <f>AI46+AJ46-AK46+SUM(AL46:AL46)</f>
        <v>0</v>
      </c>
      <c r="AN46" s="117">
        <f>AH46</f>
        <v>0</v>
      </c>
      <c r="AO46" s="147"/>
      <c r="AP46" s="147"/>
      <c r="AQ46" s="151"/>
      <c r="AR46" s="118">
        <f>AN46+AO46-AP46+AQ46</f>
        <v>0</v>
      </c>
      <c r="AS46" s="150">
        <f>AM46</f>
        <v>0</v>
      </c>
      <c r="AT46" s="147"/>
      <c r="AU46" s="147"/>
      <c r="AV46" s="147"/>
      <c r="AW46" s="117">
        <f>AS46+AT46-AU46+SUM(AV46:AV46)</f>
        <v>0</v>
      </c>
      <c r="AX46" s="117">
        <f>AR46</f>
        <v>0</v>
      </c>
      <c r="AY46" s="83"/>
      <c r="AZ46" s="147"/>
      <c r="BA46" s="147"/>
      <c r="BB46" s="117">
        <f>AX46+AY46-AZ46+BA46</f>
        <v>0</v>
      </c>
      <c r="BC46" s="152">
        <f>AW46</f>
        <v>0</v>
      </c>
      <c r="BD46" s="83"/>
      <c r="BE46" s="83">
        <v>0</v>
      </c>
      <c r="BF46" s="83"/>
      <c r="BG46" s="117">
        <f>BC46+BD46-BE46+SUM(BF46:BF46)</f>
        <v>0</v>
      </c>
      <c r="BH46" s="117">
        <f>BB46</f>
        <v>0</v>
      </c>
      <c r="BI46" s="83"/>
      <c r="BJ46" s="147"/>
      <c r="BK46" s="147"/>
      <c r="BL46" s="118">
        <f>BH46+BI46-BJ46+BK46</f>
        <v>0</v>
      </c>
      <c r="BM46" s="83"/>
      <c r="BN46" s="83"/>
      <c r="BO46" s="77">
        <f>BG46-BM46</f>
        <v>0</v>
      </c>
      <c r="BP46" s="153">
        <f>BL46-BN46</f>
        <v>0</v>
      </c>
      <c r="BQ46" s="154"/>
      <c r="BR46" s="83"/>
      <c r="BS46" s="73">
        <f>BP46+BQ46+BR46</f>
        <v>0</v>
      </c>
      <c r="BT46" s="87">
        <f>SUM(BO46:BR46)</f>
        <v>0</v>
      </c>
      <c r="BU46" s="73"/>
      <c r="BV46" s="126">
        <v>0</v>
      </c>
      <c r="BW46" s="89">
        <f>ROUND(BV46-SUM(BG46,BL46),2)</f>
        <v>0</v>
      </c>
      <c r="BX46" s="37" t="str">
        <f t="shared" si="17"/>
        <v/>
      </c>
      <c r="BY46" s="131"/>
      <c r="BZ46" s="131"/>
      <c r="CA46" s="131"/>
      <c r="CB46" s="131"/>
    </row>
    <row r="47" spans="1:80" s="132" customFormat="1" x14ac:dyDescent="0.35">
      <c r="A47" s="127"/>
      <c r="B47" s="127"/>
      <c r="C47" s="142"/>
      <c r="D47" s="143"/>
      <c r="E47" s="155"/>
      <c r="F47" s="155"/>
      <c r="G47" s="155"/>
      <c r="H47" s="155"/>
      <c r="I47" s="155"/>
      <c r="J47" s="155"/>
      <c r="K47" s="155"/>
      <c r="L47" s="155"/>
      <c r="M47" s="155"/>
      <c r="N47" s="156"/>
      <c r="O47" s="157"/>
      <c r="P47" s="158"/>
      <c r="Q47" s="158"/>
      <c r="R47" s="158"/>
      <c r="S47" s="158"/>
      <c r="T47" s="158"/>
      <c r="U47" s="158"/>
      <c r="V47" s="158"/>
      <c r="W47" s="158"/>
      <c r="X47" s="159"/>
      <c r="Y47" s="158"/>
      <c r="Z47" s="158"/>
      <c r="AA47" s="158"/>
      <c r="AB47" s="158"/>
      <c r="AC47" s="158"/>
      <c r="AD47" s="158"/>
      <c r="AE47" s="158"/>
      <c r="AF47" s="158"/>
      <c r="AG47" s="158"/>
      <c r="AH47" s="159"/>
      <c r="AI47" s="158"/>
      <c r="AJ47" s="158"/>
      <c r="AK47" s="158"/>
      <c r="AL47" s="158"/>
      <c r="AM47" s="158"/>
      <c r="AN47" s="158"/>
      <c r="AO47" s="158"/>
      <c r="AP47" s="158"/>
      <c r="AQ47" s="158"/>
      <c r="AR47" s="158"/>
      <c r="AS47" s="116"/>
      <c r="AT47" s="158"/>
      <c r="AU47" s="158"/>
      <c r="AV47" s="158"/>
      <c r="AW47" s="158"/>
      <c r="AX47" s="158"/>
      <c r="AY47" s="158"/>
      <c r="AZ47" s="158"/>
      <c r="BA47" s="158"/>
      <c r="BB47" s="158"/>
      <c r="BC47" s="160"/>
      <c r="BD47" s="161"/>
      <c r="BE47" s="161"/>
      <c r="BF47" s="161"/>
      <c r="BG47" s="161"/>
      <c r="BH47" s="161"/>
      <c r="BI47" s="161"/>
      <c r="BJ47" s="161"/>
      <c r="BK47" s="161"/>
      <c r="BL47" s="159"/>
      <c r="BM47" s="162"/>
      <c r="BN47" s="163"/>
      <c r="BO47" s="164"/>
      <c r="BP47" s="164"/>
      <c r="BQ47" s="162"/>
      <c r="BR47" s="163"/>
      <c r="BS47" s="164"/>
      <c r="BT47" s="87"/>
      <c r="BU47" s="73"/>
      <c r="BV47" s="122"/>
      <c r="BW47" s="138"/>
      <c r="BX47" s="165"/>
      <c r="BY47" s="131"/>
      <c r="BZ47" s="131"/>
      <c r="CA47" s="131"/>
      <c r="CB47" s="131"/>
    </row>
    <row r="48" spans="1:80" s="175" customFormat="1" ht="43.5" customHeight="1" thickBot="1" x14ac:dyDescent="0.4">
      <c r="A48" s="166"/>
      <c r="B48" s="166"/>
      <c r="C48" s="167" t="s">
        <v>156</v>
      </c>
      <c r="D48" s="168"/>
      <c r="E48" s="169">
        <f>SUM(E41,E46)</f>
        <v>0</v>
      </c>
      <c r="F48" s="169">
        <f t="shared" ref="F48:BQ48" si="37">SUM(F41,F46)</f>
        <v>0</v>
      </c>
      <c r="G48" s="169">
        <f t="shared" si="37"/>
        <v>0</v>
      </c>
      <c r="H48" s="169">
        <f t="shared" si="37"/>
        <v>54104279.357760496</v>
      </c>
      <c r="I48" s="169">
        <f t="shared" si="37"/>
        <v>54104279.357760496</v>
      </c>
      <c r="J48" s="169">
        <f t="shared" si="37"/>
        <v>0</v>
      </c>
      <c r="K48" s="169">
        <f t="shared" si="37"/>
        <v>0</v>
      </c>
      <c r="L48" s="169">
        <f t="shared" si="37"/>
        <v>0</v>
      </c>
      <c r="M48" s="169">
        <f t="shared" si="37"/>
        <v>49491.601341786474</v>
      </c>
      <c r="N48" s="170">
        <f t="shared" si="37"/>
        <v>49491.601341786474</v>
      </c>
      <c r="O48" s="171">
        <f t="shared" si="37"/>
        <v>54104279.357760496</v>
      </c>
      <c r="P48" s="169">
        <f t="shared" si="37"/>
        <v>-11037516.835210837</v>
      </c>
      <c r="Q48" s="169">
        <f t="shared" si="37"/>
        <v>95890</v>
      </c>
      <c r="R48" s="169">
        <f t="shared" si="37"/>
        <v>0</v>
      </c>
      <c r="S48" s="169">
        <f t="shared" si="37"/>
        <v>42970872.522549659</v>
      </c>
      <c r="T48" s="169">
        <f t="shared" si="37"/>
        <v>49491.601341786474</v>
      </c>
      <c r="U48" s="169">
        <f t="shared" si="37"/>
        <v>123347.37845358496</v>
      </c>
      <c r="V48" s="169">
        <f t="shared" si="37"/>
        <v>-53433</v>
      </c>
      <c r="W48" s="169">
        <f t="shared" si="37"/>
        <v>-993537.3783982849</v>
      </c>
      <c r="X48" s="169">
        <f t="shared" si="37"/>
        <v>-767265.39860291348</v>
      </c>
      <c r="Y48" s="171">
        <f t="shared" si="37"/>
        <v>42970872.522549659</v>
      </c>
      <c r="Z48" s="169">
        <f t="shared" si="37"/>
        <v>-23931861.028502464</v>
      </c>
      <c r="AA48" s="169">
        <f t="shared" si="37"/>
        <v>0</v>
      </c>
      <c r="AB48" s="169">
        <f t="shared" si="37"/>
        <v>0</v>
      </c>
      <c r="AC48" s="169">
        <f t="shared" si="37"/>
        <v>19039011.494047202</v>
      </c>
      <c r="AD48" s="169">
        <f t="shared" si="37"/>
        <v>-767265.39860291348</v>
      </c>
      <c r="AE48" s="169">
        <f t="shared" si="37"/>
        <v>-837972.29442406818</v>
      </c>
      <c r="AF48" s="169">
        <f t="shared" si="37"/>
        <v>0</v>
      </c>
      <c r="AG48" s="169">
        <f t="shared" si="37"/>
        <v>0</v>
      </c>
      <c r="AH48" s="169">
        <f t="shared" si="37"/>
        <v>-1605237.6930269818</v>
      </c>
      <c r="AI48" s="171">
        <f t="shared" si="37"/>
        <v>19039011.494047202</v>
      </c>
      <c r="AJ48" s="169">
        <f t="shared" si="37"/>
        <v>-15932765.690081161</v>
      </c>
      <c r="AK48" s="169">
        <f t="shared" si="37"/>
        <v>0</v>
      </c>
      <c r="AL48" s="169">
        <f t="shared" si="37"/>
        <v>0</v>
      </c>
      <c r="AM48" s="169">
        <f t="shared" si="37"/>
        <v>3106245.8039660407</v>
      </c>
      <c r="AN48" s="169">
        <f t="shared" si="37"/>
        <v>-1605237.6930269818</v>
      </c>
      <c r="AO48" s="169">
        <f t="shared" si="37"/>
        <v>-112247.80948448789</v>
      </c>
      <c r="AP48" s="169">
        <f t="shared" si="37"/>
        <v>0</v>
      </c>
      <c r="AQ48" s="169">
        <f t="shared" si="37"/>
        <v>0</v>
      </c>
      <c r="AR48" s="169">
        <f t="shared" si="37"/>
        <v>-1717485.5025114696</v>
      </c>
      <c r="AS48" s="171">
        <f t="shared" si="37"/>
        <v>3106245.8039660407</v>
      </c>
      <c r="AT48" s="169">
        <f t="shared" si="37"/>
        <v>29323629.309305929</v>
      </c>
      <c r="AU48" s="169">
        <f t="shared" si="37"/>
        <v>70380410.352973074</v>
      </c>
      <c r="AV48" s="169">
        <f t="shared" si="37"/>
        <v>-17636242.906059742</v>
      </c>
      <c r="AW48" s="169">
        <f t="shared" si="37"/>
        <v>-55586778.145760842</v>
      </c>
      <c r="AX48" s="169">
        <f t="shared" si="37"/>
        <v>-1717485.5025114696</v>
      </c>
      <c r="AY48" s="169">
        <f t="shared" si="37"/>
        <v>-507974.25792501133</v>
      </c>
      <c r="AZ48" s="169">
        <f t="shared" si="37"/>
        <v>1975065.3908565242</v>
      </c>
      <c r="BA48" s="169">
        <f t="shared" si="37"/>
        <v>0</v>
      </c>
      <c r="BB48" s="169">
        <f t="shared" si="37"/>
        <v>-4200525.1512930049</v>
      </c>
      <c r="BC48" s="171">
        <f t="shared" si="37"/>
        <v>-55586778.145760842</v>
      </c>
      <c r="BD48" s="169">
        <f t="shared" si="37"/>
        <v>70795749.513522387</v>
      </c>
      <c r="BE48" s="169">
        <f t="shared" si="37"/>
        <v>-43217479.884977572</v>
      </c>
      <c r="BF48" s="169">
        <f t="shared" si="37"/>
        <v>-7113585.5664583445</v>
      </c>
      <c r="BG48" s="169">
        <f t="shared" si="37"/>
        <v>51312865.68628075</v>
      </c>
      <c r="BH48" s="169">
        <f t="shared" si="37"/>
        <v>-4200525.1512930049</v>
      </c>
      <c r="BI48" s="169">
        <f t="shared" si="37"/>
        <v>-453440.44339524407</v>
      </c>
      <c r="BJ48" s="169">
        <f t="shared" si="37"/>
        <v>36115.51011903584</v>
      </c>
      <c r="BK48" s="169">
        <f t="shared" si="37"/>
        <v>0</v>
      </c>
      <c r="BL48" s="170">
        <f t="shared" si="37"/>
        <v>-4690081.1048072847</v>
      </c>
      <c r="BM48" s="169">
        <f t="shared" si="37"/>
        <v>0</v>
      </c>
      <c r="BN48" s="169">
        <f t="shared" si="37"/>
        <v>0</v>
      </c>
      <c r="BO48" s="169">
        <f t="shared" si="37"/>
        <v>51312865.68628075</v>
      </c>
      <c r="BP48" s="169">
        <f t="shared" si="37"/>
        <v>-4690081.1048072847</v>
      </c>
      <c r="BQ48" s="171">
        <f t="shared" si="37"/>
        <v>798344.45051554311</v>
      </c>
      <c r="BR48" s="169">
        <f>SUM(BR41,BR46)</f>
        <v>0</v>
      </c>
      <c r="BS48" s="169">
        <f>SUM(BS41,BS46)</f>
        <v>-3891736.6542917415</v>
      </c>
      <c r="BT48" s="169">
        <f>SUM(BT41,BT46)</f>
        <v>53446260.91156663</v>
      </c>
      <c r="BU48" s="169"/>
      <c r="BV48" s="172">
        <f>SUM(BV41,BV46)</f>
        <v>49517162.090000018</v>
      </c>
      <c r="BW48" s="173">
        <f>ROUND(SUM(BW41,BW46),2)</f>
        <v>2894377.51</v>
      </c>
      <c r="BX48" s="174"/>
    </row>
    <row r="49" spans="1:80" s="65" customFormat="1" x14ac:dyDescent="0.35">
      <c r="A49" s="176"/>
      <c r="B49" s="176"/>
      <c r="C49" s="177"/>
      <c r="D49" s="178"/>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3"/>
      <c r="AL49" s="113"/>
      <c r="AM49" s="113"/>
      <c r="AN49" s="113"/>
      <c r="AO49" s="113"/>
      <c r="AP49" s="113"/>
      <c r="AQ49" s="113"/>
      <c r="AR49" s="113"/>
      <c r="AS49" s="113"/>
      <c r="AT49" s="113"/>
      <c r="AU49" s="113"/>
      <c r="AV49" s="113"/>
      <c r="AW49" s="113"/>
      <c r="AX49" s="113"/>
      <c r="AY49" s="113"/>
      <c r="AZ49" s="113"/>
      <c r="BA49" s="113"/>
      <c r="BB49" s="113"/>
      <c r="BC49" s="113"/>
      <c r="BD49" s="113"/>
      <c r="BE49" s="113"/>
      <c r="BF49" s="113"/>
      <c r="BG49" s="113"/>
      <c r="BH49" s="113"/>
      <c r="BI49" s="113"/>
      <c r="BJ49" s="113"/>
      <c r="BK49" s="113"/>
      <c r="BL49" s="113"/>
      <c r="BM49" s="113"/>
      <c r="BN49" s="113"/>
      <c r="BO49" s="113"/>
      <c r="BP49" s="113"/>
      <c r="BQ49" s="120"/>
      <c r="BR49" s="120"/>
      <c r="BS49" s="120"/>
      <c r="BT49" s="120"/>
      <c r="BU49" s="120"/>
      <c r="BV49" s="120"/>
      <c r="BW49" s="120"/>
      <c r="BX49" s="179"/>
      <c r="BY49" s="120"/>
      <c r="BZ49" s="120"/>
      <c r="CA49" s="120"/>
      <c r="CB49" s="120"/>
    </row>
    <row r="50" spans="1:80" s="127" customFormat="1" x14ac:dyDescent="0.35">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s="36"/>
      <c r="BU50" s="36"/>
      <c r="BV50" s="36"/>
      <c r="BW50" s="36"/>
      <c r="BX50" s="180"/>
      <c r="BY50" s="181"/>
      <c r="BZ50" s="181"/>
      <c r="CA50" s="181"/>
      <c r="CB50" s="181"/>
    </row>
    <row r="51" spans="1:80" s="127" customFormat="1" x14ac:dyDescent="0.35">
      <c r="B51" s="182"/>
      <c r="C51" s="787" t="s">
        <v>157</v>
      </c>
      <c r="D51" s="787"/>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s="36"/>
      <c r="BU51" s="36"/>
      <c r="BV51" s="36"/>
      <c r="BW51" s="36"/>
      <c r="BX51" s="180"/>
      <c r="BY51" s="181"/>
      <c r="BZ51" s="181"/>
      <c r="CA51" s="181"/>
      <c r="CB51" s="181"/>
    </row>
    <row r="52" spans="1:80" s="127" customFormat="1" ht="31.5" customHeight="1" x14ac:dyDescent="0.35">
      <c r="B52" s="183"/>
      <c r="C52" s="787"/>
      <c r="D52" s="787"/>
      <c r="E52" s="184"/>
      <c r="F52" s="184"/>
      <c r="G52" s="184"/>
      <c r="H52" s="184"/>
      <c r="I52" s="184"/>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6"/>
      <c r="BP52" s="36"/>
      <c r="BQ52" s="36"/>
      <c r="BR52" s="36"/>
      <c r="BS52" s="36"/>
      <c r="BT52" s="36"/>
      <c r="BU52" s="36"/>
      <c r="BV52" s="36"/>
      <c r="BW52" s="36"/>
      <c r="BX52" s="180"/>
      <c r="BY52" s="181"/>
      <c r="BZ52" s="181"/>
      <c r="CA52" s="181"/>
      <c r="CB52" s="181"/>
    </row>
    <row r="53" spans="1:80" s="127" customFormat="1" ht="17" x14ac:dyDescent="0.35">
      <c r="B53" s="185"/>
      <c r="C53" s="186"/>
      <c r="D53" s="35"/>
      <c r="E53" s="184"/>
      <c r="F53" s="184"/>
      <c r="G53" s="184"/>
      <c r="H53" s="184"/>
      <c r="I53" s="184"/>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c r="AI53" s="36"/>
      <c r="AJ53" s="36"/>
      <c r="AK53" s="36"/>
      <c r="AL53" s="36"/>
      <c r="AM53" s="36"/>
      <c r="AN53" s="36"/>
      <c r="AO53" s="36"/>
      <c r="AP53" s="36"/>
      <c r="AQ53" s="36"/>
      <c r="AR53" s="36"/>
      <c r="AS53" s="36"/>
      <c r="AT53" s="36"/>
      <c r="AU53" s="36"/>
      <c r="AV53" s="36"/>
      <c r="AW53" s="36"/>
      <c r="AX53" s="36"/>
      <c r="AY53" s="36"/>
      <c r="AZ53" s="36"/>
      <c r="BA53" s="36"/>
      <c r="BB53" s="36"/>
      <c r="BC53" s="36"/>
      <c r="BD53" s="36"/>
      <c r="BE53" s="36"/>
      <c r="BF53" s="36"/>
      <c r="BG53" s="36"/>
      <c r="BH53" s="36"/>
      <c r="BI53" s="36"/>
      <c r="BJ53" s="36"/>
      <c r="BK53" s="36"/>
      <c r="BL53" s="36"/>
      <c r="BM53" s="36"/>
      <c r="BN53" s="36"/>
      <c r="BO53" s="36"/>
      <c r="BP53" s="36"/>
      <c r="BQ53" s="36"/>
      <c r="BR53" s="36"/>
      <c r="BS53" s="36"/>
      <c r="BT53" s="36"/>
      <c r="BU53" s="36"/>
      <c r="BV53" s="36"/>
      <c r="BW53" s="36"/>
      <c r="BX53" s="180"/>
      <c r="BY53" s="181"/>
      <c r="BZ53" s="181"/>
      <c r="CA53" s="181"/>
      <c r="CB53" s="181"/>
    </row>
    <row r="54" spans="1:80" s="127" customFormat="1" ht="26.25" customHeight="1" x14ac:dyDescent="0.35">
      <c r="B54" s="187">
        <v>1</v>
      </c>
      <c r="C54" s="188" t="s">
        <v>158</v>
      </c>
      <c r="D54" s="35"/>
      <c r="E54" s="189"/>
      <c r="F54" s="189"/>
      <c r="G54" s="189"/>
      <c r="H54" s="189"/>
      <c r="I54" s="189"/>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c r="AU54" s="36"/>
      <c r="AV54" s="36"/>
      <c r="AW54" s="36"/>
      <c r="AX54" s="36"/>
      <c r="AY54" s="36"/>
      <c r="AZ54" s="36"/>
      <c r="BA54" s="36"/>
      <c r="BB54" s="36"/>
      <c r="BC54" s="36"/>
      <c r="BD54" s="36"/>
      <c r="BE54" s="36"/>
      <c r="BF54" s="36"/>
      <c r="BG54" s="36"/>
      <c r="BH54" s="36"/>
      <c r="BI54" s="36"/>
      <c r="BJ54" s="36"/>
      <c r="BK54" s="36"/>
      <c r="BL54" s="36"/>
      <c r="BM54" s="36"/>
      <c r="BN54" s="36"/>
      <c r="BO54" s="36"/>
      <c r="BP54" s="36"/>
      <c r="BQ54" s="36"/>
      <c r="BR54" s="36"/>
      <c r="BS54" s="36"/>
      <c r="BT54" s="36"/>
      <c r="BU54" s="36"/>
      <c r="BV54" s="36"/>
      <c r="BW54" s="36"/>
      <c r="BX54" s="180"/>
      <c r="BY54" s="181"/>
      <c r="BZ54" s="181"/>
      <c r="CA54" s="181"/>
      <c r="CB54" s="181"/>
    </row>
    <row r="55" spans="1:80" s="127" customFormat="1" ht="83.5" customHeight="1" x14ac:dyDescent="0.35">
      <c r="B55" s="187">
        <v>2</v>
      </c>
      <c r="C55" s="188" t="s">
        <v>159</v>
      </c>
      <c r="D55" s="190"/>
      <c r="E55" s="184"/>
      <c r="F55" s="184"/>
      <c r="G55" s="184"/>
      <c r="H55" s="184"/>
      <c r="I55" s="184"/>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c r="AI55" s="36"/>
      <c r="AJ55" s="36"/>
      <c r="AK55" s="36"/>
      <c r="AL55" s="36"/>
      <c r="AM55" s="36"/>
      <c r="AN55" s="36"/>
      <c r="AO55" s="36"/>
      <c r="AP55" s="36"/>
      <c r="AQ55" s="36"/>
      <c r="AR55" s="36"/>
      <c r="AS55" s="36"/>
      <c r="AT55" s="36"/>
      <c r="AU55" s="36"/>
      <c r="AV55" s="36"/>
      <c r="AW55" s="36"/>
      <c r="AX55" s="36"/>
      <c r="AY55" s="36"/>
      <c r="AZ55" s="36"/>
      <c r="BA55" s="36"/>
      <c r="BB55" s="36"/>
      <c r="BC55" s="36"/>
      <c r="BD55" s="36"/>
      <c r="BE55" s="36"/>
      <c r="BF55" s="36"/>
      <c r="BG55" s="36"/>
      <c r="BH55" s="36"/>
      <c r="BI55" s="36"/>
      <c r="BJ55" s="36"/>
      <c r="BK55" s="36"/>
      <c r="BL55" s="36"/>
      <c r="BM55" s="36"/>
      <c r="BN55" s="36"/>
      <c r="BO55" s="36"/>
      <c r="BP55" s="36"/>
      <c r="BQ55" s="36"/>
      <c r="BR55" s="36"/>
      <c r="BS55" s="36"/>
      <c r="BT55" s="36"/>
      <c r="BU55" s="36"/>
      <c r="BV55" s="36"/>
      <c r="BW55" s="36"/>
      <c r="BX55" s="180"/>
      <c r="BY55" s="181"/>
      <c r="BZ55" s="181"/>
      <c r="CA55" s="181"/>
      <c r="CB55" s="181"/>
    </row>
    <row r="56" spans="1:80" s="127" customFormat="1" ht="114" customHeight="1" x14ac:dyDescent="0.35">
      <c r="B56" s="187">
        <v>3</v>
      </c>
      <c r="C56" s="188" t="s">
        <v>160</v>
      </c>
      <c r="D56" s="190"/>
      <c r="E56" s="191"/>
      <c r="F56" s="191"/>
      <c r="G56" s="191"/>
      <c r="H56" s="191"/>
      <c r="I56" s="191"/>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c r="AI56" s="36"/>
      <c r="AJ56" s="36"/>
      <c r="AK56" s="36"/>
      <c r="AL56" s="36"/>
      <c r="AM56" s="36"/>
      <c r="AN56" s="36"/>
      <c r="AO56" s="36"/>
      <c r="AP56" s="36"/>
      <c r="AQ56" s="36"/>
      <c r="AR56" s="36"/>
      <c r="AS56" s="36"/>
      <c r="AT56" s="36"/>
      <c r="AU56" s="36"/>
      <c r="AV56" s="36"/>
      <c r="AW56" s="36"/>
      <c r="AX56" s="36"/>
      <c r="AY56" s="36"/>
      <c r="AZ56" s="36"/>
      <c r="BA56" s="36"/>
      <c r="BB56" s="36"/>
      <c r="BC56" s="36"/>
      <c r="BD56" s="36"/>
      <c r="BE56" s="36"/>
      <c r="BF56" s="36"/>
      <c r="BG56" s="36"/>
      <c r="BH56" s="36"/>
      <c r="BI56" s="36"/>
      <c r="BJ56" s="36"/>
      <c r="BK56" s="36"/>
      <c r="BL56" s="36"/>
      <c r="BM56" s="36"/>
      <c r="BN56" s="36"/>
      <c r="BO56" s="36"/>
      <c r="BP56" s="36"/>
      <c r="BQ56" s="36"/>
      <c r="BR56" s="36"/>
      <c r="BS56" s="36"/>
      <c r="BT56" s="36"/>
      <c r="BU56" s="36"/>
      <c r="BV56" s="36"/>
      <c r="BW56" s="36"/>
      <c r="BX56" s="180"/>
      <c r="BY56" s="181"/>
      <c r="BZ56" s="181"/>
      <c r="CA56" s="181"/>
      <c r="CB56" s="181"/>
    </row>
    <row r="57" spans="1:80" ht="88.5" customHeight="1" x14ac:dyDescent="0.35">
      <c r="B57" s="187">
        <v>4</v>
      </c>
      <c r="C57" s="188" t="s">
        <v>161</v>
      </c>
      <c r="E57" s="191"/>
      <c r="F57" s="191"/>
      <c r="G57" s="191"/>
      <c r="H57" s="191"/>
      <c r="I57" s="191"/>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36"/>
      <c r="AK57" s="36"/>
      <c r="AL57" s="36"/>
      <c r="AM57" s="36"/>
      <c r="AN57" s="36"/>
      <c r="AO57" s="36"/>
      <c r="AP57" s="36"/>
      <c r="AQ57" s="36"/>
      <c r="AR57" s="36"/>
      <c r="AS57" s="36"/>
      <c r="AT57" s="36"/>
      <c r="AU57" s="36"/>
      <c r="AV57" s="36"/>
      <c r="AW57" s="36"/>
      <c r="AX57" s="36"/>
      <c r="AY57" s="36"/>
      <c r="AZ57" s="36"/>
      <c r="BA57" s="36"/>
      <c r="BB57" s="36"/>
      <c r="BC57" s="36"/>
      <c r="BD57" s="36"/>
      <c r="BE57" s="36"/>
      <c r="BF57" s="36"/>
      <c r="BG57" s="36"/>
      <c r="BH57" s="36"/>
      <c r="BI57" s="36"/>
      <c r="BJ57" s="36"/>
      <c r="BK57" s="36"/>
      <c r="BL57" s="36"/>
      <c r="BM57" s="36"/>
      <c r="BN57" s="36"/>
      <c r="BO57" s="36"/>
      <c r="BP57" s="36"/>
      <c r="BQ57" s="36"/>
      <c r="BR57" s="36"/>
      <c r="BS57" s="36"/>
      <c r="BT57" s="36"/>
      <c r="BU57" s="36"/>
      <c r="BV57" s="36"/>
      <c r="BW57" s="36"/>
      <c r="BX57" s="37"/>
      <c r="BY57" s="38"/>
      <c r="BZ57" s="38"/>
      <c r="CA57" s="38"/>
      <c r="CB57" s="38"/>
    </row>
    <row r="58" spans="1:80" ht="37.5" customHeight="1" x14ac:dyDescent="0.35">
      <c r="B58" s="187">
        <v>5</v>
      </c>
      <c r="C58" s="188" t="s">
        <v>162</v>
      </c>
      <c r="E58" s="191"/>
      <c r="F58" s="191"/>
      <c r="G58" s="191"/>
      <c r="H58" s="191"/>
      <c r="I58" s="191"/>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36"/>
      <c r="AQ58" s="36"/>
      <c r="AR58" s="36"/>
      <c r="AS58" s="36"/>
      <c r="AT58" s="36"/>
      <c r="AU58" s="36"/>
      <c r="AV58" s="36"/>
      <c r="AW58" s="36"/>
      <c r="AX58" s="36"/>
      <c r="AY58" s="36"/>
      <c r="AZ58" s="36"/>
      <c r="BA58" s="36"/>
      <c r="BB58" s="36"/>
      <c r="BC58" s="36"/>
      <c r="BD58" s="36"/>
      <c r="BE58" s="36"/>
      <c r="BF58" s="36"/>
      <c r="BG58" s="36"/>
      <c r="BH58" s="36"/>
      <c r="BI58" s="36"/>
      <c r="BJ58" s="36"/>
      <c r="BK58" s="36"/>
      <c r="BL58" s="36"/>
      <c r="BM58" s="36"/>
      <c r="BN58" s="36"/>
      <c r="BO58" s="36"/>
      <c r="BP58" s="36"/>
      <c r="BQ58" s="36"/>
      <c r="BR58" s="36"/>
      <c r="BS58" s="36"/>
      <c r="BT58" s="36"/>
      <c r="BU58" s="36"/>
      <c r="BV58" s="36"/>
      <c r="BW58" s="36"/>
      <c r="BX58" s="37"/>
      <c r="BY58" s="38"/>
      <c r="BZ58" s="38"/>
      <c r="CA58" s="38"/>
      <c r="CB58" s="38"/>
    </row>
    <row r="59" spans="1:80" x14ac:dyDescent="0.35">
      <c r="E59" s="191"/>
      <c r="F59" s="191"/>
      <c r="G59" s="191"/>
      <c r="H59" s="191"/>
      <c r="I59" s="191"/>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c r="BO59" s="36"/>
      <c r="BP59" s="36"/>
      <c r="BQ59" s="36"/>
      <c r="BR59" s="36"/>
      <c r="BS59" s="36"/>
      <c r="BT59" s="36"/>
      <c r="BU59" s="36"/>
      <c r="BV59" s="36"/>
      <c r="BW59" s="36"/>
      <c r="BX59" s="37"/>
      <c r="BY59" s="38"/>
      <c r="BZ59" s="38"/>
      <c r="CA59" s="38"/>
      <c r="CB59" s="38"/>
    </row>
    <row r="60" spans="1:80" x14ac:dyDescent="0.35">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c r="AI60" s="36"/>
      <c r="AJ60" s="36"/>
      <c r="AK60" s="36"/>
      <c r="AL60" s="36"/>
      <c r="AM60" s="36"/>
      <c r="AN60" s="36"/>
      <c r="AO60" s="36"/>
      <c r="AP60" s="36"/>
      <c r="AQ60" s="36"/>
      <c r="AR60" s="36"/>
      <c r="AS60" s="36"/>
      <c r="AT60" s="36"/>
      <c r="AU60" s="36"/>
      <c r="AV60" s="36"/>
      <c r="AW60" s="36"/>
      <c r="AX60" s="36"/>
      <c r="AY60" s="36"/>
      <c r="AZ60" s="36"/>
      <c r="BA60" s="36"/>
      <c r="BB60" s="36"/>
      <c r="BC60" s="36"/>
      <c r="BD60" s="36"/>
      <c r="BE60" s="36"/>
      <c r="BF60" s="36"/>
      <c r="BG60" s="36"/>
      <c r="BH60" s="36"/>
      <c r="BI60" s="36"/>
      <c r="BJ60" s="36"/>
      <c r="BK60" s="36"/>
      <c r="BL60" s="36"/>
      <c r="BM60" s="36"/>
      <c r="BN60" s="36"/>
      <c r="BO60" s="36"/>
      <c r="BP60" s="36"/>
      <c r="BQ60" s="36"/>
      <c r="BR60" s="36"/>
      <c r="BS60" s="36"/>
      <c r="BT60" s="36"/>
      <c r="BU60" s="36"/>
      <c r="BV60" s="36"/>
      <c r="BW60" s="36"/>
      <c r="BX60" s="37"/>
      <c r="BY60" s="38"/>
      <c r="BZ60" s="38"/>
      <c r="CA60" s="38"/>
      <c r="CB60" s="38"/>
    </row>
    <row r="61" spans="1:80" x14ac:dyDescent="0.35">
      <c r="E61" s="36"/>
      <c r="F61" s="36"/>
      <c r="G61" s="36"/>
      <c r="H61" s="36"/>
      <c r="I61" s="36"/>
      <c r="J61" s="36"/>
      <c r="K61" s="36"/>
      <c r="L61" s="36"/>
      <c r="M61" s="36"/>
      <c r="N61" s="36"/>
      <c r="O61" s="36"/>
      <c r="P61" s="36"/>
      <c r="Q61" s="36"/>
      <c r="R61" s="36"/>
      <c r="S61" s="36"/>
      <c r="T61" s="36"/>
      <c r="U61" s="36"/>
      <c r="V61" s="36"/>
      <c r="W61" s="36"/>
      <c r="X61" s="36"/>
      <c r="Y61" s="36"/>
      <c r="Z61" s="36"/>
      <c r="AA61" s="36"/>
      <c r="AB61" s="36"/>
      <c r="AC61" s="36"/>
      <c r="AD61" s="36"/>
      <c r="AE61" s="36"/>
      <c r="AF61" s="36"/>
      <c r="AG61" s="36"/>
      <c r="AH61" s="36"/>
      <c r="AI61" s="36"/>
      <c r="AJ61" s="36"/>
      <c r="AK61" s="36"/>
      <c r="AL61" s="36"/>
      <c r="AM61" s="36"/>
      <c r="AN61" s="36"/>
      <c r="AO61" s="36"/>
      <c r="AP61" s="36"/>
      <c r="AQ61" s="36"/>
      <c r="AR61" s="36"/>
      <c r="AS61" s="36"/>
      <c r="AT61" s="36"/>
      <c r="AU61" s="36"/>
      <c r="AV61" s="36"/>
      <c r="AW61" s="36"/>
      <c r="AX61" s="36"/>
      <c r="AY61" s="36"/>
      <c r="AZ61" s="36"/>
      <c r="BA61" s="36"/>
      <c r="BB61" s="36"/>
      <c r="BC61" s="36"/>
      <c r="BD61" s="36"/>
      <c r="BE61" s="36"/>
      <c r="BF61" s="36"/>
      <c r="BG61" s="36"/>
      <c r="BH61" s="36"/>
      <c r="BI61" s="36"/>
      <c r="BJ61" s="36"/>
      <c r="BK61" s="36"/>
      <c r="BL61" s="36"/>
      <c r="BM61" s="36"/>
      <c r="BN61" s="36"/>
      <c r="BO61" s="36"/>
      <c r="BP61" s="36"/>
      <c r="BQ61" s="36"/>
      <c r="BR61" s="36"/>
      <c r="BS61" s="36"/>
      <c r="BT61" s="36"/>
      <c r="BU61" s="36"/>
      <c r="BV61" s="36"/>
      <c r="BW61" s="36"/>
      <c r="BX61" s="37"/>
      <c r="BY61" s="38"/>
      <c r="BZ61" s="38"/>
      <c r="CA61" s="38"/>
      <c r="CB61" s="38"/>
    </row>
    <row r="62" spans="1:80" x14ac:dyDescent="0.35">
      <c r="E62" s="36"/>
      <c r="F62" s="36"/>
      <c r="G62" s="36"/>
      <c r="H62" s="36"/>
      <c r="I62" s="36"/>
      <c r="J62" s="36"/>
      <c r="K62" s="36"/>
      <c r="L62" s="36"/>
      <c r="M62" s="36"/>
      <c r="N62" s="36"/>
      <c r="O62" s="36"/>
      <c r="P62" s="36"/>
      <c r="Q62" s="36"/>
      <c r="R62" s="36"/>
      <c r="S62" s="36"/>
      <c r="T62" s="36"/>
      <c r="U62" s="36"/>
      <c r="V62" s="36"/>
      <c r="W62" s="36"/>
      <c r="X62" s="36"/>
      <c r="Y62" s="36"/>
      <c r="Z62" s="36"/>
      <c r="AA62" s="36"/>
      <c r="AB62" s="36"/>
      <c r="AC62" s="36"/>
      <c r="AD62" s="36"/>
      <c r="AE62" s="36"/>
      <c r="AF62" s="36"/>
      <c r="AG62" s="36"/>
      <c r="AH62" s="36"/>
      <c r="AI62" s="36"/>
      <c r="AJ62" s="36"/>
      <c r="AK62" s="36"/>
      <c r="AL62" s="36"/>
      <c r="AM62" s="36"/>
      <c r="AN62" s="36"/>
      <c r="AO62" s="36"/>
      <c r="AP62" s="36"/>
      <c r="AQ62" s="36"/>
      <c r="AR62" s="36"/>
      <c r="AS62" s="36"/>
      <c r="AT62" s="36"/>
      <c r="AU62" s="36"/>
      <c r="AV62" s="36"/>
      <c r="AW62" s="36"/>
      <c r="AX62" s="36"/>
      <c r="AY62" s="36"/>
      <c r="AZ62" s="36"/>
      <c r="BA62" s="36"/>
      <c r="BB62" s="36"/>
      <c r="BC62" s="36"/>
      <c r="BD62" s="36"/>
      <c r="BE62" s="36"/>
      <c r="BF62" s="36"/>
      <c r="BG62" s="36"/>
      <c r="BH62" s="36"/>
      <c r="BI62" s="36"/>
      <c r="BJ62" s="36"/>
      <c r="BK62" s="36"/>
      <c r="BL62" s="36"/>
      <c r="BM62" s="36"/>
      <c r="BN62" s="36"/>
      <c r="BO62" s="36"/>
      <c r="BP62" s="36"/>
      <c r="BQ62" s="36"/>
      <c r="BR62" s="36"/>
      <c r="BS62" s="36"/>
      <c r="BT62" s="36"/>
      <c r="BU62" s="36"/>
      <c r="BV62" s="36"/>
      <c r="BW62" s="36"/>
      <c r="BX62" s="37"/>
      <c r="BY62" s="38"/>
      <c r="BZ62" s="38"/>
      <c r="CA62" s="38"/>
      <c r="CB62" s="38"/>
    </row>
  </sheetData>
  <mergeCells count="83">
    <mergeCell ref="C12:D15"/>
    <mergeCell ref="E16:N16"/>
    <mergeCell ref="O16:X16"/>
    <mergeCell ref="Y16:AH16"/>
    <mergeCell ref="AI16:AR16"/>
    <mergeCell ref="BC16:BL16"/>
    <mergeCell ref="BM16:BP16"/>
    <mergeCell ref="BQ16:BT16"/>
    <mergeCell ref="C17:C19"/>
    <mergeCell ref="D17:D19"/>
    <mergeCell ref="E17:E19"/>
    <mergeCell ref="F17:F19"/>
    <mergeCell ref="G17:G19"/>
    <mergeCell ref="H17:H19"/>
    <mergeCell ref="I17:I19"/>
    <mergeCell ref="AS16:BB16"/>
    <mergeCell ref="U17:U19"/>
    <mergeCell ref="J17:J19"/>
    <mergeCell ref="K17:K19"/>
    <mergeCell ref="L17:L19"/>
    <mergeCell ref="M17:M19"/>
    <mergeCell ref="N17:N19"/>
    <mergeCell ref="O17:O19"/>
    <mergeCell ref="P17:P19"/>
    <mergeCell ref="Q17:Q19"/>
    <mergeCell ref="R17:R19"/>
    <mergeCell ref="S17:S19"/>
    <mergeCell ref="T17:T19"/>
    <mergeCell ref="AG17:AG19"/>
    <mergeCell ref="V17:V19"/>
    <mergeCell ref="W17:W19"/>
    <mergeCell ref="X17:X19"/>
    <mergeCell ref="Y17:Y19"/>
    <mergeCell ref="Z17:Z19"/>
    <mergeCell ref="AA17:AA19"/>
    <mergeCell ref="AB17:AB19"/>
    <mergeCell ref="AC17:AC19"/>
    <mergeCell ref="AD17:AD19"/>
    <mergeCell ref="AE17:AE19"/>
    <mergeCell ref="AF17:AF19"/>
    <mergeCell ref="AS17:AS19"/>
    <mergeCell ref="AH17:AH19"/>
    <mergeCell ref="AI17:AI19"/>
    <mergeCell ref="AJ17:AJ19"/>
    <mergeCell ref="AK17:AK19"/>
    <mergeCell ref="AL17:AL19"/>
    <mergeCell ref="AM17:AM19"/>
    <mergeCell ref="AN17:AN19"/>
    <mergeCell ref="AO17:AO19"/>
    <mergeCell ref="AP17:AP19"/>
    <mergeCell ref="AQ17:AQ19"/>
    <mergeCell ref="AR17:AR19"/>
    <mergeCell ref="BE17:BE19"/>
    <mergeCell ref="AT17:AT19"/>
    <mergeCell ref="AU17:AU19"/>
    <mergeCell ref="AV17:AV19"/>
    <mergeCell ref="AW17:AW19"/>
    <mergeCell ref="AX17:AX19"/>
    <mergeCell ref="AY17:AY19"/>
    <mergeCell ref="BV17:BV19"/>
    <mergeCell ref="BW17:BW19"/>
    <mergeCell ref="BL17:BL19"/>
    <mergeCell ref="BM17:BM19"/>
    <mergeCell ref="BN17:BN19"/>
    <mergeCell ref="BO17:BO19"/>
    <mergeCell ref="BP17:BP19"/>
    <mergeCell ref="BQ17:BQ19"/>
    <mergeCell ref="C51:D52"/>
    <mergeCell ref="BR17:BR19"/>
    <mergeCell ref="BS17:BS19"/>
    <mergeCell ref="BT17:BT19"/>
    <mergeCell ref="BU17:BU19"/>
    <mergeCell ref="BF17:BF19"/>
    <mergeCell ref="BG17:BG19"/>
    <mergeCell ref="BH17:BH19"/>
    <mergeCell ref="BI17:BI19"/>
    <mergeCell ref="BJ17:BJ19"/>
    <mergeCell ref="BK17:BK19"/>
    <mergeCell ref="AZ17:AZ19"/>
    <mergeCell ref="BA17:BA19"/>
    <mergeCell ref="BB17:BB19"/>
    <mergeCell ref="BC17:BC19"/>
    <mergeCell ref="BD17:BD19"/>
  </mergeCells>
  <dataValidations disablePrompts="1" count="2">
    <dataValidation errorTitle="Selection Needed" error="Please select an option from the drop-down list." prompt="Use the following format eg: January 1, 2013" sqref="BU28:BU29" xr:uid="{DC8B066C-4D89-4FB5-8D8B-A05BC800D792}"/>
    <dataValidation type="list" errorTitle="Selection Needed" error="Please select an option from the drop-down list." prompt="Use the following format eg: January 1, 2013" sqref="BU30:BU37" xr:uid="{1FB8375F-ECA2-4C3A-AE55-9672A296189F}">
      <formula1>"Yes,No"</formula1>
    </dataValidation>
  </dataValidations>
  <pageMargins left="0.47244094488188981" right="0.47244094488188981" top="1.3385826771653544" bottom="0.70866141732283472" header="0.31496062992125984" footer="0.31496062992125984"/>
  <pageSetup paperSize="17" scale="50" fitToWidth="0" pageOrder="overThenDown" orientation="landscape" r:id="rId1"/>
  <headerFooter scaleWithDoc="0">
    <oddHeader>&amp;R&amp;7Toronto Hydro-Electric System Limited 
EB-2022-0065
Tab 3
Schedule 1
ORIGINAL
Page &amp;P of &amp;N</oddHeader>
    <oddFooter>&amp;C&amp;7&amp;A</oddFooter>
  </headerFooter>
  <colBreaks count="6" manualBreakCount="6">
    <brk id="14" max="1048575" man="1"/>
    <brk id="24" max="1048575" man="1"/>
    <brk id="34" max="1048575" man="1"/>
    <brk id="44" max="1048575" man="1"/>
    <brk id="54" max="1048575" man="1"/>
    <brk id="64"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19844-DD7D-44DF-AD9A-3687ECF8FE95}">
  <sheetPr>
    <pageSetUpPr fitToPage="1"/>
  </sheetPr>
  <dimension ref="A1:BU39"/>
  <sheetViews>
    <sheetView showGridLines="0" topLeftCell="A12" zoomScale="70" zoomScaleNormal="70" workbookViewId="0"/>
  </sheetViews>
  <sheetFormatPr defaultColWidth="9.26953125" defaultRowHeight="14.5" x14ac:dyDescent="0.35"/>
  <cols>
    <col min="1" max="1" width="64.7265625" style="127" bestFit="1" customWidth="1"/>
    <col min="2" max="2" width="9.26953125" style="127"/>
    <col min="3" max="3" width="14.7265625" style="127" bestFit="1" customWidth="1"/>
    <col min="4" max="4" width="13.453125" style="127" bestFit="1" customWidth="1"/>
    <col min="5" max="5" width="16.26953125" style="127" customWidth="1"/>
    <col min="6" max="8" width="17.7265625" style="127" customWidth="1"/>
    <col min="9" max="9" width="18" style="127" customWidth="1"/>
    <col min="10" max="10" width="17.7265625" style="127" customWidth="1"/>
    <col min="11" max="11" width="18.26953125" style="127" hidden="1" customWidth="1"/>
    <col min="12" max="12" width="18.26953125" style="127" customWidth="1"/>
    <col min="13" max="13" width="18.26953125" style="127" hidden="1" customWidth="1"/>
    <col min="14" max="14" width="18.26953125" style="127" customWidth="1"/>
    <col min="15" max="15" width="19.26953125" style="127" customWidth="1"/>
    <col min="16" max="18" width="19.26953125" style="127" hidden="1" customWidth="1"/>
    <col min="19" max="19" width="21.54296875" style="127" customWidth="1"/>
    <col min="20" max="20" width="22.453125" style="127" customWidth="1"/>
    <col min="21" max="21" width="12.7265625" style="127" bestFit="1" customWidth="1"/>
    <col min="22" max="16384" width="9.26953125" style="127"/>
  </cols>
  <sheetData>
    <row r="1" spans="1:73" s="229" customFormat="1" ht="15" thickBot="1" x14ac:dyDescent="0.4">
      <c r="R1" s="229" t="str">
        <f>IF(C33="YES", "YES", "NO")</f>
        <v>YES</v>
      </c>
      <c r="BU1" s="230"/>
    </row>
    <row r="2" spans="1:73" s="229" customFormat="1" ht="18" customHeight="1" x14ac:dyDescent="0.35">
      <c r="B2" s="230" t="b">
        <f>IF(J4="Yes",TRUE,FALSE)</f>
        <v>1</v>
      </c>
      <c r="G2" s="838" t="s">
        <v>218</v>
      </c>
      <c r="H2" s="839"/>
      <c r="I2" s="839"/>
      <c r="J2" s="840"/>
      <c r="K2" s="231"/>
    </row>
    <row r="3" spans="1:73" s="229" customFormat="1" ht="15" customHeight="1" thickBot="1" x14ac:dyDescent="0.4">
      <c r="G3" s="841" t="s">
        <v>219</v>
      </c>
      <c r="H3" s="842"/>
      <c r="I3" s="842"/>
      <c r="J3" s="843"/>
      <c r="K3" s="232"/>
    </row>
    <row r="4" spans="1:73" s="229" customFormat="1" ht="15.5" thickTop="1" thickBot="1" x14ac:dyDescent="0.4">
      <c r="G4" s="232" t="s">
        <v>220</v>
      </c>
      <c r="H4" s="233"/>
      <c r="I4" s="233"/>
      <c r="J4" s="234" t="s">
        <v>138</v>
      </c>
      <c r="K4" s="235"/>
    </row>
    <row r="5" spans="1:73" s="229" customFormat="1" ht="15" thickBot="1" x14ac:dyDescent="0.4">
      <c r="B5" s="236"/>
      <c r="C5" s="237"/>
      <c r="D5" s="237"/>
      <c r="E5" s="238"/>
      <c r="F5" s="238"/>
      <c r="G5" s="239"/>
      <c r="H5" s="240"/>
      <c r="I5" s="240"/>
      <c r="J5" s="241"/>
      <c r="K5" s="239"/>
      <c r="L5" s="238"/>
      <c r="M5" s="238"/>
      <c r="N5" s="238"/>
      <c r="O5" s="238"/>
      <c r="P5" s="238"/>
      <c r="Q5" s="238"/>
      <c r="R5" s="238"/>
      <c r="S5" s="242"/>
    </row>
    <row r="6" spans="1:73" s="229" customFormat="1" ht="15" customHeight="1" thickBot="1" x14ac:dyDescent="0.4">
      <c r="A6" s="224"/>
      <c r="B6" s="243"/>
      <c r="C6" s="237"/>
      <c r="D6" s="237"/>
      <c r="E6" s="244"/>
      <c r="F6" s="244"/>
      <c r="G6" s="844" t="s">
        <v>221</v>
      </c>
      <c r="H6" s="845"/>
      <c r="I6" s="845"/>
      <c r="J6" s="846"/>
      <c r="K6" s="239"/>
      <c r="L6" s="238"/>
      <c r="M6" s="238"/>
      <c r="N6" s="238"/>
      <c r="O6" s="238"/>
      <c r="P6" s="238"/>
      <c r="Q6" s="238"/>
      <c r="R6" s="238"/>
      <c r="S6" s="242"/>
    </row>
    <row r="7" spans="1:73" s="229" customFormat="1" ht="15" thickBot="1" x14ac:dyDescent="0.4">
      <c r="A7" s="224"/>
      <c r="B7" s="243"/>
      <c r="C7" s="237"/>
      <c r="D7" s="237"/>
      <c r="E7" s="244"/>
      <c r="F7" s="244"/>
      <c r="G7" s="847"/>
      <c r="H7" s="848"/>
      <c r="I7" s="848"/>
      <c r="J7" s="849"/>
      <c r="K7" s="239"/>
      <c r="L7" s="238"/>
      <c r="M7" s="238"/>
      <c r="N7" s="238"/>
      <c r="O7" s="238"/>
      <c r="P7" s="238"/>
      <c r="Q7" s="238"/>
      <c r="R7" s="238"/>
      <c r="S7" s="242"/>
    </row>
    <row r="8" spans="1:73" s="229" customFormat="1" ht="15" thickBot="1" x14ac:dyDescent="0.4">
      <c r="A8" s="245"/>
      <c r="B8" s="243"/>
      <c r="C8" s="246"/>
      <c r="D8" s="237"/>
      <c r="E8" s="244"/>
      <c r="F8" s="244"/>
      <c r="G8" s="847"/>
      <c r="H8" s="848"/>
      <c r="I8" s="848"/>
      <c r="J8" s="849"/>
      <c r="K8" s="239"/>
      <c r="L8" s="238"/>
      <c r="M8" s="238"/>
      <c r="N8" s="238"/>
      <c r="O8" s="238"/>
      <c r="P8" s="238"/>
      <c r="Q8" s="238"/>
      <c r="R8" s="238"/>
      <c r="S8" s="242"/>
    </row>
    <row r="9" spans="1:73" s="229" customFormat="1" ht="15" thickBot="1" x14ac:dyDescent="0.4">
      <c r="A9" s="224"/>
      <c r="B9" s="243"/>
      <c r="C9" s="237"/>
      <c r="D9" s="237"/>
      <c r="E9" s="244"/>
      <c r="F9" s="244"/>
      <c r="G9" s="847"/>
      <c r="H9" s="848"/>
      <c r="I9" s="848"/>
      <c r="J9" s="849"/>
      <c r="K9" s="239"/>
      <c r="L9" s="238"/>
      <c r="M9" s="238"/>
      <c r="N9" s="238"/>
      <c r="O9" s="238"/>
      <c r="P9" s="238"/>
      <c r="Q9" s="238"/>
      <c r="R9" s="238"/>
      <c r="S9" s="242"/>
    </row>
    <row r="10" spans="1:73" s="247" customFormat="1" ht="15" thickBot="1" x14ac:dyDescent="0.4">
      <c r="B10" s="248"/>
      <c r="C10" s="249"/>
      <c r="D10" s="249"/>
      <c r="E10" s="249"/>
      <c r="F10" s="249"/>
      <c r="G10" s="847"/>
      <c r="H10" s="848"/>
      <c r="I10" s="848"/>
      <c r="J10" s="849"/>
      <c r="K10" s="250"/>
      <c r="L10" s="249"/>
      <c r="M10" s="249"/>
      <c r="N10" s="249"/>
      <c r="O10" s="249"/>
      <c r="P10" s="249"/>
      <c r="Q10" s="249"/>
      <c r="R10" s="249"/>
      <c r="S10" s="251"/>
    </row>
    <row r="11" spans="1:73" s="247" customFormat="1" ht="15" thickBot="1" x14ac:dyDescent="0.4">
      <c r="B11" s="248"/>
      <c r="C11" s="249"/>
      <c r="D11" s="249"/>
      <c r="E11" s="249"/>
      <c r="F11" s="249"/>
      <c r="G11" s="847"/>
      <c r="H11" s="848"/>
      <c r="I11" s="848"/>
      <c r="J11" s="849"/>
      <c r="K11" s="250"/>
      <c r="L11" s="249"/>
      <c r="M11" s="249"/>
      <c r="N11" s="249"/>
      <c r="O11" s="249"/>
      <c r="P11" s="249"/>
      <c r="Q11" s="249"/>
      <c r="R11" s="249"/>
      <c r="S11" s="251"/>
    </row>
    <row r="12" spans="1:73" s="247" customFormat="1" ht="15" customHeight="1" thickBot="1" x14ac:dyDescent="0.4">
      <c r="A12" s="252"/>
      <c r="B12" s="248"/>
      <c r="C12" s="249"/>
      <c r="D12" s="249"/>
      <c r="E12" s="249"/>
      <c r="F12" s="249"/>
      <c r="G12" s="850" t="s">
        <v>222</v>
      </c>
      <c r="H12" s="851"/>
      <c r="I12" s="851"/>
      <c r="J12" s="852"/>
      <c r="K12" s="250"/>
      <c r="L12" s="249"/>
      <c r="M12" s="249"/>
      <c r="N12" s="249"/>
      <c r="O12" s="249"/>
      <c r="P12" s="249"/>
      <c r="Q12" s="249"/>
      <c r="R12" s="249"/>
      <c r="S12" s="251"/>
    </row>
    <row r="13" spans="1:73" s="257" customFormat="1" ht="27" customHeight="1" thickBot="1" x14ac:dyDescent="0.4">
      <c r="A13" s="856"/>
      <c r="B13" s="857"/>
      <c r="C13" s="857"/>
      <c r="D13" s="857"/>
      <c r="E13" s="857"/>
      <c r="F13" s="253"/>
      <c r="G13" s="853"/>
      <c r="H13" s="854"/>
      <c r="I13" s="854"/>
      <c r="J13" s="855"/>
      <c r="K13" s="254"/>
      <c r="L13" s="255"/>
      <c r="M13" s="255"/>
      <c r="N13" s="255"/>
      <c r="O13" s="255"/>
      <c r="P13" s="255"/>
      <c r="Q13" s="255"/>
      <c r="R13" s="255"/>
      <c r="S13" s="256"/>
    </row>
    <row r="14" spans="1:73" s="257" customFormat="1" ht="15" thickBot="1" x14ac:dyDescent="0.4">
      <c r="B14" s="258"/>
      <c r="C14" s="835"/>
      <c r="D14" s="835"/>
      <c r="E14" s="835"/>
      <c r="F14" s="835"/>
      <c r="G14" s="835"/>
      <c r="H14" s="835"/>
      <c r="I14" s="255"/>
      <c r="J14" s="255"/>
      <c r="K14" s="831"/>
      <c r="L14" s="831"/>
      <c r="M14" s="831"/>
      <c r="N14" s="831"/>
      <c r="O14" s="831"/>
      <c r="P14" s="831"/>
      <c r="Q14" s="831"/>
      <c r="R14" s="831"/>
      <c r="S14" s="832"/>
    </row>
    <row r="15" spans="1:73" s="257" customFormat="1" ht="22.5" customHeight="1" thickBot="1" x14ac:dyDescent="0.4">
      <c r="A15" s="259"/>
      <c r="B15" s="260"/>
      <c r="C15" s="833" t="s">
        <v>223</v>
      </c>
      <c r="D15" s="833" t="s">
        <v>224</v>
      </c>
      <c r="E15" s="833" t="s">
        <v>225</v>
      </c>
      <c r="F15" s="833" t="s">
        <v>226</v>
      </c>
      <c r="G15" s="829" t="s">
        <v>227</v>
      </c>
      <c r="H15" s="829" t="s">
        <v>228</v>
      </c>
      <c r="I15" s="833" t="s">
        <v>229</v>
      </c>
      <c r="J15" s="833" t="s">
        <v>230</v>
      </c>
      <c r="K15" s="829" t="s">
        <v>231</v>
      </c>
      <c r="L15" s="829" t="s">
        <v>232</v>
      </c>
      <c r="M15" s="829" t="s">
        <v>233</v>
      </c>
      <c r="N15" s="829" t="s">
        <v>234</v>
      </c>
      <c r="O15" s="829" t="s">
        <v>235</v>
      </c>
      <c r="P15" s="829" t="s">
        <v>236</v>
      </c>
      <c r="Q15" s="829" t="s">
        <v>237</v>
      </c>
      <c r="R15" s="829" t="s">
        <v>238</v>
      </c>
      <c r="S15" s="836" t="s">
        <v>239</v>
      </c>
      <c r="T15" s="827" t="s">
        <v>240</v>
      </c>
    </row>
    <row r="16" spans="1:73" s="263" customFormat="1" ht="30.75" customHeight="1" thickBot="1" x14ac:dyDescent="0.4">
      <c r="A16" s="261" t="s">
        <v>241</v>
      </c>
      <c r="B16" s="262" t="s">
        <v>242</v>
      </c>
      <c r="C16" s="834"/>
      <c r="D16" s="834"/>
      <c r="E16" s="834"/>
      <c r="F16" s="834"/>
      <c r="G16" s="830"/>
      <c r="H16" s="830"/>
      <c r="I16" s="834"/>
      <c r="J16" s="834"/>
      <c r="K16" s="830"/>
      <c r="L16" s="830"/>
      <c r="M16" s="830"/>
      <c r="N16" s="830"/>
      <c r="O16" s="830"/>
      <c r="P16" s="830"/>
      <c r="Q16" s="830"/>
      <c r="R16" s="830"/>
      <c r="S16" s="837"/>
      <c r="T16" s="828"/>
    </row>
    <row r="17" spans="1:20" ht="15.75" customHeight="1" thickBot="1" x14ac:dyDescent="0.4">
      <c r="A17" s="227" t="s">
        <v>200</v>
      </c>
      <c r="B17" s="264" t="s">
        <v>243</v>
      </c>
      <c r="C17" s="265">
        <v>4956898069</v>
      </c>
      <c r="D17" s="266">
        <v>0</v>
      </c>
      <c r="E17" s="267">
        <v>67382448</v>
      </c>
      <c r="F17" s="267">
        <v>0</v>
      </c>
      <c r="G17" s="268">
        <v>0</v>
      </c>
      <c r="H17" s="268">
        <v>0</v>
      </c>
      <c r="I17" s="269">
        <f t="shared" ref="I17:I25" si="0">C17-G17</f>
        <v>4956898069</v>
      </c>
      <c r="J17" s="269">
        <f t="shared" ref="J17:J25" si="1">D17-H17</f>
        <v>0</v>
      </c>
      <c r="K17" s="270"/>
      <c r="L17" s="704">
        <v>0.40133082965983102</v>
      </c>
      <c r="M17" s="705"/>
      <c r="N17" s="704">
        <v>0.16120000000000001</v>
      </c>
      <c r="O17" s="706">
        <v>0.29620000000000002</v>
      </c>
      <c r="P17" s="270"/>
      <c r="Q17" s="270"/>
      <c r="R17" s="270"/>
      <c r="S17" s="271"/>
      <c r="T17" s="680">
        <v>614355</v>
      </c>
    </row>
    <row r="18" spans="1:20" ht="15.75" customHeight="1" thickBot="1" x14ac:dyDescent="0.4">
      <c r="A18" s="227" t="s">
        <v>208</v>
      </c>
      <c r="B18" s="264" t="s">
        <v>243</v>
      </c>
      <c r="C18" s="690">
        <v>314679799.60482872</v>
      </c>
      <c r="D18" s="266">
        <v>0</v>
      </c>
      <c r="E18" s="691">
        <v>471643.01358631125</v>
      </c>
      <c r="F18" s="267">
        <v>0</v>
      </c>
      <c r="G18" s="268">
        <v>0</v>
      </c>
      <c r="H18" s="268">
        <v>0</v>
      </c>
      <c r="I18" s="269">
        <f t="shared" si="0"/>
        <v>314679799.60482872</v>
      </c>
      <c r="J18" s="269">
        <f t="shared" si="1"/>
        <v>0</v>
      </c>
      <c r="K18" s="270"/>
      <c r="L18" s="704">
        <v>9.6308845956471646E-3</v>
      </c>
      <c r="M18" s="705"/>
      <c r="N18" s="704">
        <v>1.0200000000000001E-2</v>
      </c>
      <c r="O18" s="706">
        <v>2.76E-2</v>
      </c>
      <c r="P18" s="270"/>
      <c r="Q18" s="270"/>
      <c r="R18" s="270"/>
      <c r="S18" s="271"/>
      <c r="T18" s="680">
        <v>88437</v>
      </c>
    </row>
    <row r="19" spans="1:20" ht="15.75" customHeight="1" thickBot="1" x14ac:dyDescent="0.4">
      <c r="A19" s="227" t="s">
        <v>209</v>
      </c>
      <c r="B19" s="264" t="s">
        <v>243</v>
      </c>
      <c r="C19" s="265">
        <v>2267834981</v>
      </c>
      <c r="D19" s="266">
        <v>0</v>
      </c>
      <c r="E19" s="267">
        <v>335143947</v>
      </c>
      <c r="F19" s="267">
        <v>0</v>
      </c>
      <c r="G19" s="268">
        <v>0</v>
      </c>
      <c r="H19" s="268">
        <v>0</v>
      </c>
      <c r="I19" s="269">
        <f t="shared" si="0"/>
        <v>2267834981</v>
      </c>
      <c r="J19" s="269">
        <f t="shared" si="1"/>
        <v>0</v>
      </c>
      <c r="K19" s="270"/>
      <c r="L19" s="704">
        <v>0.17579055995085763</v>
      </c>
      <c r="M19" s="705"/>
      <c r="N19" s="704">
        <v>9.9000000000000005E-2</v>
      </c>
      <c r="O19" s="706">
        <v>-5.3199999999999997E-2</v>
      </c>
      <c r="P19" s="270"/>
      <c r="Q19" s="270"/>
      <c r="R19" s="270"/>
      <c r="S19" s="271"/>
      <c r="T19" s="272">
        <v>72672</v>
      </c>
    </row>
    <row r="20" spans="1:20" ht="15.75" customHeight="1" thickBot="1" x14ac:dyDescent="0.4">
      <c r="A20" s="227" t="s">
        <v>210</v>
      </c>
      <c r="B20" s="264" t="s">
        <v>244</v>
      </c>
      <c r="C20" s="265">
        <v>9388835386</v>
      </c>
      <c r="D20" s="266">
        <v>23467044</v>
      </c>
      <c r="E20" s="267">
        <v>6335069675</v>
      </c>
      <c r="F20" s="267">
        <v>16359442</v>
      </c>
      <c r="G20" s="268">
        <v>50142008</v>
      </c>
      <c r="H20" s="268">
        <v>100451</v>
      </c>
      <c r="I20" s="269">
        <f t="shared" si="0"/>
        <v>9338693378</v>
      </c>
      <c r="J20" s="269">
        <f t="shared" si="1"/>
        <v>23366593</v>
      </c>
      <c r="K20" s="270"/>
      <c r="L20" s="704">
        <v>0.29883030083271922</v>
      </c>
      <c r="M20" s="705"/>
      <c r="N20" s="704">
        <v>0.44519999999999998</v>
      </c>
      <c r="O20" s="706">
        <v>0.64600000000000002</v>
      </c>
      <c r="P20" s="270"/>
      <c r="Q20" s="270"/>
      <c r="R20" s="270"/>
      <c r="S20" s="271"/>
      <c r="T20" s="272"/>
    </row>
    <row r="21" spans="1:20" ht="15.75" customHeight="1" thickBot="1" x14ac:dyDescent="0.4">
      <c r="A21" s="227" t="s">
        <v>212</v>
      </c>
      <c r="B21" s="264" t="s">
        <v>244</v>
      </c>
      <c r="C21" s="265">
        <v>4069831770</v>
      </c>
      <c r="D21" s="266">
        <v>8760590</v>
      </c>
      <c r="E21" s="267">
        <v>3960024396</v>
      </c>
      <c r="F21" s="267">
        <v>8535154</v>
      </c>
      <c r="G21" s="268">
        <v>183332</v>
      </c>
      <c r="H21" s="268">
        <v>530</v>
      </c>
      <c r="I21" s="269">
        <f t="shared" si="0"/>
        <v>4069648438</v>
      </c>
      <c r="J21" s="269">
        <f t="shared" si="1"/>
        <v>8760060</v>
      </c>
      <c r="K21" s="270"/>
      <c r="L21" s="704">
        <v>7.5691264447843548E-2</v>
      </c>
      <c r="M21" s="705"/>
      <c r="N21" s="704">
        <v>0.2082</v>
      </c>
      <c r="O21" s="706">
        <v>2.1999999999999999E-2</v>
      </c>
      <c r="P21" s="270"/>
      <c r="Q21" s="270"/>
      <c r="R21" s="270"/>
      <c r="S21" s="271"/>
      <c r="T21" s="272"/>
    </row>
    <row r="22" spans="1:20" ht="15.75" customHeight="1" thickBot="1" x14ac:dyDescent="0.4">
      <c r="A22" s="227" t="s">
        <v>213</v>
      </c>
      <c r="B22" s="264" t="s">
        <v>244</v>
      </c>
      <c r="C22" s="265">
        <v>1906653283</v>
      </c>
      <c r="D22" s="266">
        <v>4169278</v>
      </c>
      <c r="E22" s="267">
        <v>1668226732</v>
      </c>
      <c r="F22" s="267">
        <v>3728278</v>
      </c>
      <c r="G22" s="679">
        <v>238426550.97009501</v>
      </c>
      <c r="H22" s="268">
        <v>441000</v>
      </c>
      <c r="I22" s="269">
        <f t="shared" si="0"/>
        <v>1668226732.0299051</v>
      </c>
      <c r="J22" s="269">
        <f t="shared" si="1"/>
        <v>3728278</v>
      </c>
      <c r="K22" s="270"/>
      <c r="L22" s="704">
        <v>3.9197352106107919E-2</v>
      </c>
      <c r="M22" s="705"/>
      <c r="N22" s="704">
        <v>6.9000000000000006E-2</v>
      </c>
      <c r="O22" s="706">
        <v>6.0600000000000001E-2</v>
      </c>
      <c r="P22" s="270"/>
      <c r="Q22" s="270"/>
      <c r="R22" s="270"/>
      <c r="S22" s="271"/>
      <c r="T22" s="272"/>
    </row>
    <row r="23" spans="1:20" ht="15.75" customHeight="1" thickBot="1" x14ac:dyDescent="0.4">
      <c r="A23" s="227" t="s">
        <v>214</v>
      </c>
      <c r="B23" s="264" t="s">
        <v>244</v>
      </c>
      <c r="C23" s="265">
        <v>0</v>
      </c>
      <c r="D23" s="266">
        <v>0</v>
      </c>
      <c r="E23" s="267">
        <v>0</v>
      </c>
      <c r="F23" s="267">
        <v>0</v>
      </c>
      <c r="G23" s="268">
        <v>0</v>
      </c>
      <c r="H23" s="268">
        <v>0</v>
      </c>
      <c r="I23" s="269">
        <f t="shared" si="0"/>
        <v>0</v>
      </c>
      <c r="J23" s="269">
        <f t="shared" si="1"/>
        <v>0</v>
      </c>
      <c r="K23" s="270"/>
      <c r="L23" s="704">
        <v>0</v>
      </c>
      <c r="M23" s="705"/>
      <c r="N23" s="704">
        <v>0</v>
      </c>
      <c r="O23" s="706">
        <v>0</v>
      </c>
      <c r="P23" s="270"/>
      <c r="Q23" s="270"/>
      <c r="R23" s="270"/>
      <c r="S23" s="271"/>
      <c r="T23" s="272"/>
    </row>
    <row r="24" spans="1:20" ht="15.75" customHeight="1" thickBot="1" x14ac:dyDescent="0.4">
      <c r="A24" s="227" t="s">
        <v>215</v>
      </c>
      <c r="B24" s="273" t="s">
        <v>243</v>
      </c>
      <c r="C24" s="274">
        <v>41388663</v>
      </c>
      <c r="D24" s="275">
        <v>0</v>
      </c>
      <c r="E24" s="276">
        <v>29166</v>
      </c>
      <c r="F24" s="276">
        <v>0</v>
      </c>
      <c r="G24" s="277">
        <v>0</v>
      </c>
      <c r="H24" s="277">
        <v>0</v>
      </c>
      <c r="I24" s="278">
        <f t="shared" si="0"/>
        <v>41388663</v>
      </c>
      <c r="J24" s="278">
        <f t="shared" si="1"/>
        <v>0</v>
      </c>
      <c r="K24" s="279"/>
      <c r="L24" s="707">
        <v>5.709013997703947E-3</v>
      </c>
      <c r="M24" s="708"/>
      <c r="N24" s="707">
        <v>1.5E-3</v>
      </c>
      <c r="O24" s="709">
        <v>-2.5000000000000001E-3</v>
      </c>
      <c r="P24" s="279"/>
      <c r="Q24" s="279"/>
      <c r="R24" s="279"/>
      <c r="S24" s="280"/>
      <c r="T24" s="272"/>
    </row>
    <row r="25" spans="1:20" ht="15.75" customHeight="1" thickBot="1" x14ac:dyDescent="0.4">
      <c r="A25" s="281" t="s">
        <v>216</v>
      </c>
      <c r="B25" s="282" t="s">
        <v>244</v>
      </c>
      <c r="C25" s="283">
        <v>113577733</v>
      </c>
      <c r="D25" s="284">
        <v>330084</v>
      </c>
      <c r="E25" s="284">
        <v>113577733</v>
      </c>
      <c r="F25" s="284">
        <v>330084</v>
      </c>
      <c r="G25" s="285">
        <v>0</v>
      </c>
      <c r="H25" s="285">
        <v>0</v>
      </c>
      <c r="I25" s="286">
        <f t="shared" si="0"/>
        <v>113577733</v>
      </c>
      <c r="J25" s="286">
        <f t="shared" si="1"/>
        <v>330084</v>
      </c>
      <c r="K25" s="287"/>
      <c r="L25" s="710">
        <v>-6.180205590710532E-3</v>
      </c>
      <c r="M25" s="711"/>
      <c r="N25" s="710">
        <v>5.7000000000000002E-3</v>
      </c>
      <c r="O25" s="712">
        <v>3.3E-3</v>
      </c>
      <c r="P25" s="287"/>
      <c r="Q25" s="287"/>
      <c r="R25" s="287"/>
      <c r="S25" s="288"/>
      <c r="T25" s="272"/>
    </row>
    <row r="26" spans="1:20" x14ac:dyDescent="0.35">
      <c r="B26" s="289" t="s">
        <v>245</v>
      </c>
      <c r="C26" s="290">
        <f>SUM($C$17:$C$25)</f>
        <v>23059699684.604828</v>
      </c>
      <c r="D26" s="290">
        <f>SUM($D$17:$D$25)</f>
        <v>36726996</v>
      </c>
      <c r="E26" s="290">
        <f>SUM($E$17:$E$25)</f>
        <v>12479925740.013586</v>
      </c>
      <c r="F26" s="290">
        <f>SUM($F$17:$F$25)</f>
        <v>28952958</v>
      </c>
      <c r="G26" s="290">
        <f>SUM($G$17:$G$25)</f>
        <v>288751890.97009504</v>
      </c>
      <c r="H26" s="290">
        <f>SUM($H$17:$H$25)</f>
        <v>541981</v>
      </c>
      <c r="I26" s="290">
        <f>SUM($I$17:$I$25)</f>
        <v>22770947793.634731</v>
      </c>
      <c r="J26" s="290">
        <f>SUM($J$17:$J$25)</f>
        <v>36185015</v>
      </c>
      <c r="K26" s="291">
        <f>SUM($K$17:$K$25)</f>
        <v>0</v>
      </c>
      <c r="L26" s="313">
        <f>SUM($L$17:$L$25)</f>
        <v>0.99999999999999978</v>
      </c>
      <c r="M26" s="313">
        <f>SUM($M$17:$M$25)</f>
        <v>0</v>
      </c>
      <c r="N26" s="313">
        <f>SUM($N$17:$N$25)</f>
        <v>0.99999999999999989</v>
      </c>
      <c r="O26" s="313">
        <f>SUM($O$17:$O$25)</f>
        <v>1.0000000000000002</v>
      </c>
      <c r="P26" s="291">
        <f>SUM($P$17:$P$25)</f>
        <v>0</v>
      </c>
      <c r="Q26" s="291">
        <f>SUM($Q$17:$Q$25)</f>
        <v>0</v>
      </c>
      <c r="R26" s="291">
        <f>SUM($R$17:$R$25)</f>
        <v>0</v>
      </c>
      <c r="S26" s="290">
        <f>SUM($S$17:$S$25)</f>
        <v>0</v>
      </c>
      <c r="T26" s="292">
        <f>SUM($T$17:$T$25)</f>
        <v>775464</v>
      </c>
    </row>
    <row r="27" spans="1:20" x14ac:dyDescent="0.35">
      <c r="L27" s="293" t="str">
        <f>IF($L$26&lt;&gt;1,"Does not equal 100%","")</f>
        <v/>
      </c>
      <c r="M27" s="293" t="str">
        <f>IF($M$26&lt;&gt;1,"Does not equal 100%","")</f>
        <v>Does not equal 100%</v>
      </c>
      <c r="N27" s="293" t="str">
        <f>IF($N$26&lt;&gt;1,"Does not equal 100%","")</f>
        <v/>
      </c>
      <c r="O27" s="293" t="str">
        <f>IF($O$26&lt;&gt;1,"Does not equal 100%","")</f>
        <v/>
      </c>
      <c r="P27" s="293" t="str">
        <f>IF($P$26&lt;&gt;1,"Does not equal 100%","")</f>
        <v>Does not equal 100%</v>
      </c>
      <c r="Q27" s="293" t="str">
        <f>IF($Q$26&lt;&gt;1,"Does not equal 100%","")</f>
        <v>Does not equal 100%</v>
      </c>
      <c r="R27" s="293" t="str">
        <f>IF($R$26&lt;&gt;1,"Does not equal 100%","")</f>
        <v>Does not equal 100%</v>
      </c>
    </row>
    <row r="28" spans="1:20" x14ac:dyDescent="0.35">
      <c r="A28" s="294" t="s">
        <v>246</v>
      </c>
    </row>
    <row r="29" spans="1:20" x14ac:dyDescent="0.35">
      <c r="A29" s="295" t="s">
        <v>247</v>
      </c>
      <c r="C29" s="296">
        <f>'3. Continuity Schedule'!BT48</f>
        <v>53446260.91156663</v>
      </c>
    </row>
    <row r="30" spans="1:20" x14ac:dyDescent="0.35">
      <c r="A30" s="295" t="s">
        <v>248</v>
      </c>
      <c r="C30" s="296">
        <f>'3. Continuity Schedule'!BT41</f>
        <v>53446260.91156663</v>
      </c>
    </row>
    <row r="31" spans="1:20" ht="15.5" x14ac:dyDescent="0.35">
      <c r="A31" s="295" t="s">
        <v>249</v>
      </c>
      <c r="C31" s="297">
        <f>C30/C26</f>
        <v>2.3177344736735037E-3</v>
      </c>
    </row>
    <row r="32" spans="1:20" ht="15" thickBot="1" x14ac:dyDescent="0.4"/>
    <row r="33" spans="1:3" ht="53" thickBot="1" x14ac:dyDescent="0.4">
      <c r="A33" s="298" t="s">
        <v>250</v>
      </c>
      <c r="C33" s="299" t="s">
        <v>251</v>
      </c>
    </row>
    <row r="37" spans="1:3" ht="16.5" x14ac:dyDescent="0.35">
      <c r="A37" s="300" t="s">
        <v>252</v>
      </c>
    </row>
    <row r="38" spans="1:3" ht="16.5" x14ac:dyDescent="0.35">
      <c r="A38" s="300" t="s">
        <v>253</v>
      </c>
    </row>
    <row r="39" spans="1:3" ht="16.5" x14ac:dyDescent="0.35">
      <c r="A39" s="300" t="s">
        <v>254</v>
      </c>
    </row>
  </sheetData>
  <mergeCells count="25">
    <mergeCell ref="G2:J2"/>
    <mergeCell ref="G3:J3"/>
    <mergeCell ref="G6:J11"/>
    <mergeCell ref="G12:J13"/>
    <mergeCell ref="A13:E13"/>
    <mergeCell ref="K14:S14"/>
    <mergeCell ref="C15:C16"/>
    <mergeCell ref="D15:D16"/>
    <mergeCell ref="E15:E16"/>
    <mergeCell ref="F15:F16"/>
    <mergeCell ref="G15:G16"/>
    <mergeCell ref="H15:H16"/>
    <mergeCell ref="I15:I16"/>
    <mergeCell ref="J15:J16"/>
    <mergeCell ref="K15:K16"/>
    <mergeCell ref="C14:H14"/>
    <mergeCell ref="R15:R16"/>
    <mergeCell ref="S15:S16"/>
    <mergeCell ref="T15:T16"/>
    <mergeCell ref="L15:L16"/>
    <mergeCell ref="M15:M16"/>
    <mergeCell ref="N15:N16"/>
    <mergeCell ref="O15:O16"/>
    <mergeCell ref="P15:P16"/>
    <mergeCell ref="Q15:Q16"/>
  </mergeCells>
  <dataValidations count="3">
    <dataValidation type="list" allowBlank="1" showInputMessage="1" showErrorMessage="1" sqref="C33" xr:uid="{FFF6CC62-EA59-4C07-A184-2D8714399D95}">
      <formula1>"YES, NO"</formula1>
    </dataValidation>
    <dataValidation type="list" allowBlank="1" showInputMessage="1" showErrorMessage="1" sqref="B17:B25" xr:uid="{A5DD9741-3BDC-4CB3-93D8-889CC22FA9BB}">
      <formula1>"kWh, kW, kVA"</formula1>
    </dataValidation>
    <dataValidation type="list" showErrorMessage="1" errorTitle="Selection Needed" error="Please select an option from the drop-down list." prompt="Use the following format eg: January 1, 2013" sqref="J4" xr:uid="{49DA8F34-B3E0-47BC-942D-CF6A6BB5145B}">
      <formula1>"Yes,No"</formula1>
    </dataValidation>
  </dataValidations>
  <pageMargins left="0.70866141732283472" right="0.70866141732283472" top="1.3385826771653544" bottom="0.47244094488188981" header="0.31496062992125984" footer="0.31496062992125984"/>
  <pageSetup scale="39" orientation="landscape" r:id="rId1"/>
  <headerFooter scaleWithDoc="0">
    <oddHeader>&amp;R&amp;7Toronto Hydro-Electric System Limited 
EB-2022-0065
Tab 3
Schedule 1
ORIGINAL
Page &amp;P of &amp;N</oddHeader>
    <oddFooter>&amp;C&amp;7&amp;A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87CA2-4D89-49B5-A826-39AE4033096F}">
  <sheetPr>
    <pageSetUpPr fitToPage="1"/>
  </sheetPr>
  <dimension ref="A11:Y30"/>
  <sheetViews>
    <sheetView showGridLines="0" zoomScale="60" zoomScaleNormal="60" workbookViewId="0"/>
  </sheetViews>
  <sheetFormatPr defaultColWidth="9.26953125" defaultRowHeight="14.5" x14ac:dyDescent="0.35"/>
  <cols>
    <col min="1" max="1" width="61.453125" style="301" customWidth="1"/>
    <col min="2" max="2" width="9.26953125" style="127"/>
    <col min="3" max="3" width="14.7265625" style="127" customWidth="1"/>
    <col min="4" max="4" width="14.7265625" style="127" hidden="1" customWidth="1"/>
    <col min="5" max="5" width="11.7265625" style="127" customWidth="1"/>
    <col min="6" max="9" width="14.7265625" style="127" customWidth="1"/>
    <col min="10" max="11" width="14.7265625" style="127" hidden="1" customWidth="1"/>
    <col min="12" max="14" width="14.7265625" style="127" customWidth="1"/>
    <col min="15" max="15" width="14.7265625" style="127" hidden="1" customWidth="1"/>
    <col min="16" max="16" width="14.7265625" style="127" customWidth="1"/>
    <col min="17" max="17" width="14.7265625" style="127" hidden="1" customWidth="1"/>
    <col min="18" max="19" width="14.7265625" style="127" customWidth="1"/>
    <col min="20" max="22" width="14.7265625" style="127" hidden="1" customWidth="1"/>
    <col min="23" max="23" width="10.54296875" style="127" bestFit="1" customWidth="1"/>
    <col min="24" max="24" width="9.26953125" style="127"/>
    <col min="25" max="25" width="18" style="127" bestFit="1" customWidth="1"/>
    <col min="26" max="16384" width="9.26953125" style="127"/>
  </cols>
  <sheetData>
    <row r="11" spans="1:23" ht="20.25" customHeight="1" x14ac:dyDescent="0.35">
      <c r="A11" s="861" t="s">
        <v>255</v>
      </c>
      <c r="B11" s="861"/>
      <c r="C11" s="861"/>
      <c r="D11" s="861"/>
      <c r="E11" s="861"/>
      <c r="F11" s="861"/>
      <c r="G11" s="861"/>
      <c r="H11" s="861"/>
      <c r="I11" s="861"/>
      <c r="J11" s="861"/>
      <c r="K11" s="861"/>
      <c r="L11" s="861"/>
    </row>
    <row r="12" spans="1:23" ht="21" customHeight="1" x14ac:dyDescent="0.35">
      <c r="A12" s="861"/>
      <c r="B12" s="861"/>
      <c r="C12" s="861"/>
      <c r="D12" s="861"/>
      <c r="E12" s="861"/>
      <c r="F12" s="861"/>
      <c r="G12" s="861"/>
      <c r="H12" s="861"/>
      <c r="I12" s="861"/>
      <c r="J12" s="861"/>
      <c r="K12" s="861"/>
      <c r="L12" s="861"/>
    </row>
    <row r="13" spans="1:23" ht="24.5" x14ac:dyDescent="0.35">
      <c r="A13" s="302" t="s">
        <v>256</v>
      </c>
      <c r="G13" s="363" t="s">
        <v>597</v>
      </c>
      <c r="H13" s="363" t="s">
        <v>598</v>
      </c>
      <c r="I13" s="364" t="s">
        <v>599</v>
      </c>
      <c r="J13" s="365"/>
      <c r="K13" s="365"/>
      <c r="L13" s="363" t="s">
        <v>600</v>
      </c>
      <c r="M13" s="363" t="s">
        <v>601</v>
      </c>
      <c r="N13" s="365" t="s">
        <v>602</v>
      </c>
      <c r="O13" s="365"/>
      <c r="P13" s="366" t="s">
        <v>603</v>
      </c>
      <c r="Q13" s="366" t="s">
        <v>603</v>
      </c>
      <c r="R13" s="366" t="s">
        <v>603</v>
      </c>
      <c r="S13" s="366" t="s">
        <v>603</v>
      </c>
      <c r="T13" s="367"/>
      <c r="U13" s="367"/>
      <c r="V13" s="367"/>
      <c r="W13" s="367" t="s">
        <v>604</v>
      </c>
    </row>
    <row r="14" spans="1:23" s="307" customFormat="1" ht="29.25" customHeight="1" x14ac:dyDescent="0.35">
      <c r="A14" s="303"/>
      <c r="B14" s="304"/>
      <c r="C14" s="862" t="s">
        <v>257</v>
      </c>
      <c r="D14" s="862" t="s">
        <v>258</v>
      </c>
      <c r="E14" s="862" t="s">
        <v>259</v>
      </c>
      <c r="F14" s="858" t="s">
        <v>260</v>
      </c>
      <c r="G14" s="305"/>
      <c r="H14" s="306"/>
      <c r="I14" s="306" t="s">
        <v>261</v>
      </c>
      <c r="J14" s="306"/>
      <c r="K14" s="306"/>
      <c r="L14" s="305"/>
      <c r="M14" s="305"/>
      <c r="N14" s="306" t="s">
        <v>261</v>
      </c>
      <c r="O14" s="858" t="s">
        <v>262</v>
      </c>
      <c r="P14" s="858" t="s">
        <v>263</v>
      </c>
      <c r="Q14" s="858" t="s">
        <v>264</v>
      </c>
      <c r="R14" s="858" t="s">
        <v>265</v>
      </c>
      <c r="S14" s="858" t="s">
        <v>266</v>
      </c>
      <c r="T14" s="858" t="s">
        <v>267</v>
      </c>
      <c r="U14" s="858" t="s">
        <v>268</v>
      </c>
      <c r="V14" s="858" t="s">
        <v>269</v>
      </c>
      <c r="W14" s="858">
        <v>1568</v>
      </c>
    </row>
    <row r="15" spans="1:23" s="307" customFormat="1" ht="20.25" customHeight="1" x14ac:dyDescent="0.35">
      <c r="A15" s="308" t="s">
        <v>241</v>
      </c>
      <c r="B15" s="309"/>
      <c r="C15" s="863"/>
      <c r="D15" s="863"/>
      <c r="E15" s="863"/>
      <c r="F15" s="860"/>
      <c r="G15" s="310">
        <v>1550</v>
      </c>
      <c r="H15" s="310">
        <v>1551</v>
      </c>
      <c r="I15" s="310">
        <v>1580</v>
      </c>
      <c r="J15" s="311" t="s">
        <v>270</v>
      </c>
      <c r="K15" s="311" t="s">
        <v>271</v>
      </c>
      <c r="L15" s="310">
        <v>1584</v>
      </c>
      <c r="M15" s="310">
        <v>1586</v>
      </c>
      <c r="N15" s="310">
        <v>1588</v>
      </c>
      <c r="O15" s="860"/>
      <c r="P15" s="860"/>
      <c r="Q15" s="859"/>
      <c r="R15" s="859"/>
      <c r="S15" s="859"/>
      <c r="T15" s="859"/>
      <c r="U15" s="859"/>
      <c r="V15" s="859"/>
      <c r="W15" s="859"/>
    </row>
    <row r="17" spans="1:25" ht="15.75" customHeight="1" x14ac:dyDescent="0.35">
      <c r="A17" s="312" t="s">
        <v>200</v>
      </c>
      <c r="C17" s="313">
        <f>'4. Billing Det. for Def-Var'!C17/'4. Billing Det. for Def-Var'!$C$26</f>
        <v>0.21495935058986637</v>
      </c>
      <c r="D17" s="313">
        <v>5.3994708002650859E-3</v>
      </c>
      <c r="E17" s="313">
        <f>'4. Billing Det. for Def-Var'!T17/'4. Billing Det. for Def-Var'!$T$26</f>
        <v>0.79224180619603235</v>
      </c>
      <c r="F17" s="313">
        <f>'4. Billing Det. for Def-Var'!I17/'4. Billing Det. for Def-Var'!$I$26</f>
        <v>0.21768518877310961</v>
      </c>
      <c r="G17" s="314">
        <f>IF('4. Billing Det. for Def-Var'!$C$33="NO",0,SUMIFS('3. Continuity Schedule'!$BT:$BT,'3. Continuity Schedule'!$D:$D,G$15)*C17)</f>
        <v>262774.28887846641</v>
      </c>
      <c r="H17" s="314">
        <f>IF('4. Billing Det. for Def-Var'!$C$33="NO",0,SUMIFS('3. Continuity Schedule'!$BT:$BT,'3. Continuity Schedule'!$D:$D,H$15)*E17)</f>
        <v>-397847.42520854803</v>
      </c>
      <c r="I17" s="314">
        <f>IF('4. Billing Det. for Def-Var'!$C$33="NO",0,'3. Continuity Schedule'!$BT$23*F17)</f>
        <v>1673124.473997246</v>
      </c>
      <c r="J17" s="314">
        <v>0</v>
      </c>
      <c r="K17" s="314"/>
      <c r="L17" s="314">
        <f>IF('4. Billing Det. for Def-Var'!$C$33="NO",0,SUMIFS('3. Continuity Schedule'!$BT:$BT,'3. Continuity Schedule'!$D:$D,L$15)*C17)</f>
        <v>11067755.179081462</v>
      </c>
      <c r="M17" s="314">
        <f>IF('4. Billing Det. for Def-Var'!$C$33="NO",0,SUMIFS('3. Continuity Schedule'!$BT:$BT,'3. Continuity Schedule'!$D:$D,M$15)*C17)</f>
        <v>267991.01777913189</v>
      </c>
      <c r="N17" s="314">
        <f>IF('4. Billing Det. for Def-Var'!$C$33="NO",0,SUMIFS('3. Continuity Schedule'!$BT:$BT,'3. Continuity Schedule'!$D:$D,N$15)*F17)</f>
        <v>2953376.2989365896</v>
      </c>
      <c r="O17" s="314"/>
      <c r="P17" s="314">
        <f>'3. Continuity Schedule'!$BT$31*'4. Billing Det. for Def-Var'!L17</f>
        <v>338728.59456510789</v>
      </c>
      <c r="Q17" s="314">
        <v>0</v>
      </c>
      <c r="R17" s="314">
        <f>'3. Continuity Schedule'!$BT$33*'4. Billing Det. for Def-Var'!N17</f>
        <v>-149564.95680159816</v>
      </c>
      <c r="S17" s="314">
        <f>'3. Continuity Schedule'!$BT$34*'4. Billing Det. for Def-Var'!O17</f>
        <v>-184720.45547043791</v>
      </c>
      <c r="T17" s="314">
        <v>0</v>
      </c>
      <c r="U17" s="314">
        <v>0</v>
      </c>
      <c r="V17" s="314">
        <v>0</v>
      </c>
      <c r="W17" s="314">
        <f>'4. Billing Det. for Def-Var'!S17</f>
        <v>0</v>
      </c>
    </row>
    <row r="18" spans="1:25" ht="15.75" customHeight="1" x14ac:dyDescent="0.35">
      <c r="A18" s="312" t="s">
        <v>208</v>
      </c>
      <c r="C18" s="313">
        <f>'4. Billing Det. for Def-Var'!C18/'4. Billing Det. for Def-Var'!$C$26</f>
        <v>1.3646309531728898E-2</v>
      </c>
      <c r="D18" s="313">
        <v>0</v>
      </c>
      <c r="E18" s="313">
        <f>'4. Billing Det. for Def-Var'!T18/'4. Billing Det. for Def-Var'!$T$26</f>
        <v>0.11404397883073876</v>
      </c>
      <c r="F18" s="313">
        <f>'4. Billing Det. for Def-Var'!I18/'4. Billing Det. for Def-Var'!$I$26</f>
        <v>1.3819354488739929E-2</v>
      </c>
      <c r="G18" s="314">
        <f>IF('4. Billing Det. for Def-Var'!$C$33="NO",0,SUMIFS('3. Continuity Schedule'!$BT:$BT,'3. Continuity Schedule'!$D:$D,G$15)*C18)</f>
        <v>16681.755286176165</v>
      </c>
      <c r="H18" s="314">
        <f>IF('4. Billing Det. for Def-Var'!$C$33="NO",0,SUMIFS('3. Continuity Schedule'!$BT:$BT,'3. Continuity Schedule'!$D:$D,H$15)*E18)</f>
        <v>-57270.523953037518</v>
      </c>
      <c r="I18" s="314">
        <f>IF('4. Billing Det. for Def-Var'!$C$33="NO",0,'3. Continuity Schedule'!$BT$23*F18)</f>
        <v>106215.31184674997</v>
      </c>
      <c r="J18" s="314">
        <v>0</v>
      </c>
      <c r="K18" s="314"/>
      <c r="L18" s="314">
        <f>IF('4. Billing Det. for Def-Var'!$C$33="NO",0,SUMIFS('3. Continuity Schedule'!$BT:$BT,'3. Continuity Schedule'!$D:$D,L$15)*C18)</f>
        <v>702616.62300658855</v>
      </c>
      <c r="M18" s="314">
        <f>IF('4. Billing Det. for Def-Var'!$C$33="NO",0,SUMIFS('3. Continuity Schedule'!$BT:$BT,'3. Continuity Schedule'!$D:$D,M$15)*C18)</f>
        <v>17012.929980955658</v>
      </c>
      <c r="N18" s="314">
        <f>IF('4. Billing Det. for Def-Var'!$C$33="NO",0,SUMIFS('3. Continuity Schedule'!$BT:$BT,'3. Continuity Schedule'!$D:$D,N$15)*F18)</f>
        <v>187489.80692566602</v>
      </c>
      <c r="O18" s="314"/>
      <c r="P18" s="314">
        <f>'3. Continuity Schedule'!$BT$31*'4. Billing Det. for Def-Var'!L18</f>
        <v>8128.595568567227</v>
      </c>
      <c r="Q18" s="314">
        <v>0</v>
      </c>
      <c r="R18" s="314">
        <f>'3. Continuity Schedule'!$BT$33*'4. Billing Det. for Def-Var'!N18</f>
        <v>-9463.7875891830117</v>
      </c>
      <c r="S18" s="314">
        <f>'3. Continuity Schedule'!$BT$34*'4. Billing Det. for Def-Var'!O18</f>
        <v>-17212.304426009741</v>
      </c>
      <c r="T18" s="314">
        <v>0</v>
      </c>
      <c r="U18" s="314">
        <v>0</v>
      </c>
      <c r="V18" s="314">
        <v>0</v>
      </c>
      <c r="W18" s="314">
        <f>'4. Billing Det. for Def-Var'!S18</f>
        <v>0</v>
      </c>
    </row>
    <row r="19" spans="1:25" ht="15.75" customHeight="1" x14ac:dyDescent="0.35">
      <c r="A19" s="312" t="s">
        <v>209</v>
      </c>
      <c r="C19" s="313">
        <f>'4. Billing Det. for Def-Var'!C19/'4. Billing Det. for Def-Var'!$C$26</f>
        <v>9.8346249605065647E-2</v>
      </c>
      <c r="D19" s="313">
        <v>2.685565765898101E-2</v>
      </c>
      <c r="E19" s="313">
        <f>'4. Billing Det. for Def-Var'!T19/'4. Billing Det. for Def-Var'!$T$26</f>
        <v>9.3714214973228932E-2</v>
      </c>
      <c r="F19" s="313">
        <f>'4. Billing Det. for Def-Var'!I19/'4. Billing Det. for Def-Var'!$I$26</f>
        <v>9.9593350331861827E-2</v>
      </c>
      <c r="G19" s="314">
        <f>IF('4. Billing Det. for Def-Var'!$C$33="NO",0,SUMIFS('3. Continuity Schedule'!$BT:$BT,'3. Continuity Schedule'!$D:$D,G$15)*C19)</f>
        <v>120222.10586755266</v>
      </c>
      <c r="H19" s="314">
        <f>IF('4. Billing Det. for Def-Var'!$C$33="NO",0,SUMIFS('3. Continuity Schedule'!$BT:$BT,'3. Continuity Schedule'!$D:$D,H$15)*E19)</f>
        <v>-47061.337638263874</v>
      </c>
      <c r="I19" s="314">
        <f>IF('4. Billing Det. for Def-Var'!$C$33="NO",0,'3. Continuity Schedule'!$BT$23*F19)</f>
        <v>765472.71234561654</v>
      </c>
      <c r="J19" s="314">
        <v>0</v>
      </c>
      <c r="K19" s="314"/>
      <c r="L19" s="314">
        <f>IF('4. Billing Det. for Def-Var'!$C$33="NO",0,SUMIFS('3. Continuity Schedule'!$BT:$BT,'3. Continuity Schedule'!$D:$D,L$15)*C19)</f>
        <v>5063618.8210600987</v>
      </c>
      <c r="M19" s="314">
        <f>IF('4. Billing Det. for Def-Var'!$C$33="NO",0,SUMIFS('3. Continuity Schedule'!$BT:$BT,'3. Continuity Schedule'!$D:$D,M$15)*C19)</f>
        <v>122608.81629061156</v>
      </c>
      <c r="N19" s="314">
        <f>IF('4. Billing Det. for Def-Var'!$C$33="NO",0,SUMIFS('3. Continuity Schedule'!$BT:$BT,'3. Continuity Schedule'!$D:$D,N$15)*F19)</f>
        <v>1351201.898758413</v>
      </c>
      <c r="O19" s="314"/>
      <c r="P19" s="314">
        <f>'3. Continuity Schedule'!$BT$31*'4. Billing Det. for Def-Var'!L19</f>
        <v>148369.58665856314</v>
      </c>
      <c r="Q19" s="314">
        <v>0</v>
      </c>
      <c r="R19" s="314">
        <f>'3. Continuity Schedule'!$BT$33*'4. Billing Det. for Def-Var'!N19</f>
        <v>-91854.408953835111</v>
      </c>
      <c r="S19" s="314">
        <f>'3. Continuity Schedule'!$BT$34*'4. Billing Det. for Def-Var'!O19</f>
        <v>33177.340415352111</v>
      </c>
      <c r="T19" s="314">
        <v>0</v>
      </c>
      <c r="U19" s="314">
        <v>0</v>
      </c>
      <c r="V19" s="314">
        <v>0</v>
      </c>
      <c r="W19" s="314">
        <f>'4. Billing Det. for Def-Var'!S19</f>
        <v>0</v>
      </c>
    </row>
    <row r="20" spans="1:25" ht="15.75" customHeight="1" x14ac:dyDescent="0.35">
      <c r="A20" s="312" t="s">
        <v>210</v>
      </c>
      <c r="C20" s="313">
        <f>'4. Billing Det. for Def-Var'!C20/'4. Billing Det. for Def-Var'!$C$26</f>
        <v>0.40715341112044912</v>
      </c>
      <c r="D20" s="313">
        <v>0.50763996772286057</v>
      </c>
      <c r="E20" s="313">
        <f>'4. Billing Det. for Def-Var'!T20/'4. Billing Det. for Def-Var'!$T$26</f>
        <v>0</v>
      </c>
      <c r="F20" s="313">
        <f>'4. Billing Det. for Def-Var'!I20/'4. Billing Det. for Def-Var'!$I$26</f>
        <v>0.41011439061006011</v>
      </c>
      <c r="G20" s="314">
        <f>IF('4. Billing Det. for Def-Var'!$C$33="NO",0,SUMIFS('3. Continuity Schedule'!$BT:$BT,'3. Continuity Schedule'!$D:$D,G$15)*C20)</f>
        <v>497719.44220165315</v>
      </c>
      <c r="H20" s="314">
        <f>IF('4. Billing Det. for Def-Var'!$C$33="NO",0,SUMIFS('3. Continuity Schedule'!$BT:$BT,'3. Continuity Schedule'!$D:$D,H$15)*E20)</f>
        <v>0</v>
      </c>
      <c r="I20" s="314">
        <f>IF('4. Billing Det. for Def-Var'!$C$33="NO",0,'3. Continuity Schedule'!$BT$23*F20)</f>
        <v>3152131.8833655068</v>
      </c>
      <c r="J20" s="314">
        <v>0</v>
      </c>
      <c r="K20" s="314"/>
      <c r="L20" s="314">
        <f>IF('4. Billing Det. for Def-Var'!$C$33="NO",0,SUMIFS('3. Continuity Schedule'!$BT:$BT,'3. Continuity Schedule'!$D:$D,L$15)*C20)</f>
        <v>20963378.714363635</v>
      </c>
      <c r="M20" s="314">
        <f>IF('4. Billing Det. for Def-Var'!$C$33="NO",0,SUMIFS('3. Continuity Schedule'!$BT:$BT,'3. Continuity Schedule'!$D:$D,M$15)*C20)</f>
        <v>507600.42184253933</v>
      </c>
      <c r="N20" s="314">
        <f>IF('4. Billing Det. for Def-Var'!$C$33="NO",0,SUMIFS('3. Continuity Schedule'!$BT:$BT,'3. Continuity Schedule'!$D:$D,N$15)*F20)</f>
        <v>5564099.8264839007</v>
      </c>
      <c r="O20" s="314"/>
      <c r="P20" s="314">
        <f>'3. Continuity Schedule'!$BT$31*'4. Billing Det. for Def-Var'!L20</f>
        <v>252216.77562207638</v>
      </c>
      <c r="Q20" s="314">
        <v>0</v>
      </c>
      <c r="R20" s="314">
        <f>'3. Continuity Schedule'!$BT$33*'4. Billing Det. for Def-Var'!N20</f>
        <v>-413066.49359845842</v>
      </c>
      <c r="S20" s="314">
        <f>'3. Continuity Schedule'!$BT$34*'4. Billing Det. for Def-Var'!O20</f>
        <v>-402867.70504356141</v>
      </c>
      <c r="T20" s="314">
        <v>0</v>
      </c>
      <c r="U20" s="314">
        <v>0</v>
      </c>
      <c r="V20" s="314">
        <v>0</v>
      </c>
      <c r="W20" s="314">
        <f>'4. Billing Det. for Def-Var'!S20</f>
        <v>0</v>
      </c>
      <c r="Y20" s="314"/>
    </row>
    <row r="21" spans="1:25" ht="15.75" customHeight="1" x14ac:dyDescent="0.35">
      <c r="A21" s="312" t="s">
        <v>212</v>
      </c>
      <c r="C21" s="313">
        <f>'4. Billing Det. for Def-Var'!C21/'4. Billing Det. for Def-Var'!$C$26</f>
        <v>0.17649110030331883</v>
      </c>
      <c r="D21" s="313">
        <v>0.31732352755333831</v>
      </c>
      <c r="E21" s="313">
        <f>'4. Billing Det. for Def-Var'!T21/'4. Billing Det. for Def-Var'!$T$26</f>
        <v>0</v>
      </c>
      <c r="F21" s="313">
        <f>'4. Billing Det. for Def-Var'!I21/'4. Billing Det. for Def-Var'!$I$26</f>
        <v>0.17872108244601079</v>
      </c>
      <c r="G21" s="314">
        <f>IF('4. Billing Det. for Def-Var'!$C$33="NO",0,SUMIFS('3. Continuity Schedule'!$BT:$BT,'3. Continuity Schedule'!$D:$D,G$15)*C21)</f>
        <v>215749.27188940349</v>
      </c>
      <c r="H21" s="314">
        <f>IF('4. Billing Det. for Def-Var'!$C$33="NO",0,SUMIFS('3. Continuity Schedule'!$BT:$BT,'3. Continuity Schedule'!$D:$D,H$15)*E21)</f>
        <v>0</v>
      </c>
      <c r="I21" s="314">
        <f>IF('4. Billing Det. for Def-Var'!$C$33="NO",0,'3. Continuity Schedule'!$BT$23*F21)</f>
        <v>1373647.0484970273</v>
      </c>
      <c r="J21" s="314">
        <v>0</v>
      </c>
      <c r="K21" s="314"/>
      <c r="L21" s="314">
        <f>IF('4. Billing Det. for Def-Var'!$C$33="NO",0,SUMIFS('3. Continuity Schedule'!$BT:$BT,'3. Continuity Schedule'!$D:$D,L$15)*C21)</f>
        <v>9087114.7688326165</v>
      </c>
      <c r="M21" s="314">
        <f>IF('4. Billing Det. for Def-Var'!$C$33="NO",0,SUMIFS('3. Continuity Schedule'!$BT:$BT,'3. Continuity Schedule'!$D:$D,M$15)*C21)</f>
        <v>220032.43622320003</v>
      </c>
      <c r="N21" s="314">
        <f>IF('4. Billing Det. for Def-Var'!$C$33="NO",0,SUMIFS('3. Continuity Schedule'!$BT:$BT,'3. Continuity Schedule'!$D:$D,N$15)*F21)</f>
        <v>2424742.8683193112</v>
      </c>
      <c r="O21" s="314"/>
      <c r="P21" s="314">
        <f>'3. Continuity Schedule'!$BT$31*'4. Billing Det. for Def-Var'!L21</f>
        <v>63884.440796650146</v>
      </c>
      <c r="Q21" s="314">
        <v>0</v>
      </c>
      <c r="R21" s="314">
        <f>'3. Continuity Schedule'!$BT$33*'4. Billing Det. for Def-Var'!N21</f>
        <v>-193172.60549685321</v>
      </c>
      <c r="S21" s="314">
        <f>'3. Continuity Schedule'!$BT$34*'4. Billing Det. for Def-Var'!O21</f>
        <v>-13719.952803341099</v>
      </c>
      <c r="T21" s="314">
        <v>0</v>
      </c>
      <c r="U21" s="314">
        <v>0</v>
      </c>
      <c r="V21" s="314">
        <v>0</v>
      </c>
      <c r="W21" s="314">
        <f>'4. Billing Det. for Def-Var'!S21</f>
        <v>0</v>
      </c>
      <c r="Y21" s="314"/>
    </row>
    <row r="22" spans="1:25" ht="15.75" customHeight="1" x14ac:dyDescent="0.35">
      <c r="A22" s="312" t="s">
        <v>213</v>
      </c>
      <c r="C22" s="313">
        <f>'4. Billing Det. for Def-Var'!C22/'4. Billing Det. for Def-Var'!$C$26</f>
        <v>8.2683352735635346E-2</v>
      </c>
      <c r="D22" s="313">
        <v>0.13367786114947397</v>
      </c>
      <c r="E22" s="313">
        <f>'4. Billing Det. for Def-Var'!T22/'4. Billing Det. for Def-Var'!$T$26</f>
        <v>0</v>
      </c>
      <c r="F22" s="313">
        <f>'4. Billing Det. for Def-Var'!I22/'4. Billing Det. for Def-Var'!$I$26</f>
        <v>7.3261189966639523E-2</v>
      </c>
      <c r="G22" s="314">
        <f>IF('4. Billing Det. for Def-Var'!$C$33="NO",0,SUMIFS('3. Continuity Schedule'!$BT:$BT,'3. Continuity Schedule'!$D:$D,G$15)*C22)</f>
        <v>101075.19936943015</v>
      </c>
      <c r="H22" s="314">
        <f>IF('4. Billing Det. for Def-Var'!$C$33="NO",0,SUMIFS('3. Continuity Schedule'!$BT:$BT,'3. Continuity Schedule'!$D:$D,H$15)*E22)</f>
        <v>0</v>
      </c>
      <c r="I22" s="314">
        <f>IF('4. Billing Det. for Def-Var'!$C$33="NO",0,'3. Continuity Schedule'!$BT$23*F22)</f>
        <v>563084.19795663934</v>
      </c>
      <c r="J22" s="314">
        <v>0</v>
      </c>
      <c r="K22" s="314"/>
      <c r="L22" s="314">
        <f>IF('4. Billing Det. for Def-Var'!$C$33="NO",0,SUMIFS('3. Continuity Schedule'!$BT:$BT,'3. Continuity Schedule'!$D:$D,L$15)*C22)</f>
        <v>4257172.8233849071</v>
      </c>
      <c r="M22" s="314">
        <f>IF('4. Billing Det. for Def-Var'!$C$33="NO",0,SUMIFS('3. Continuity Schedule'!$BT:$BT,'3. Continuity Schedule'!$D:$D,M$15)*C22)</f>
        <v>103081.79566140947</v>
      </c>
      <c r="N22" s="314">
        <f>IF('4. Billing Det. for Def-Var'!$C$33="NO",0,SUMIFS('3. Continuity Schedule'!$BT:$BT,'3. Continuity Schedule'!$D:$D,N$15)*F22)</f>
        <v>993948.47806977632</v>
      </c>
      <c r="O22" s="314"/>
      <c r="P22" s="314">
        <f>'3. Continuity Schedule'!$BT$31*'4. Billing Det. for Def-Var'!L22</f>
        <v>33083.090080145215</v>
      </c>
      <c r="Q22" s="314">
        <v>0</v>
      </c>
      <c r="R22" s="314">
        <f>'3. Continuity Schedule'!$BT$33*'4. Billing Det. for Def-Var'!N22</f>
        <v>-64019.739573885076</v>
      </c>
      <c r="S22" s="314">
        <f>'3. Continuity Schedule'!$BT$34*'4. Billing Det. for Def-Var'!O22</f>
        <v>-37792.233631021394</v>
      </c>
      <c r="T22" s="314">
        <v>0</v>
      </c>
      <c r="U22" s="314">
        <v>0</v>
      </c>
      <c r="V22" s="314">
        <v>0</v>
      </c>
      <c r="W22" s="314">
        <f>'4. Billing Det. for Def-Var'!S22</f>
        <v>0</v>
      </c>
      <c r="Y22" s="314"/>
    </row>
    <row r="23" spans="1:25" ht="15.75" customHeight="1" x14ac:dyDescent="0.35">
      <c r="A23" s="312" t="s">
        <v>214</v>
      </c>
      <c r="C23" s="313">
        <f>'4. Billing Det. for Def-Var'!C23/'4. Billing Det. for Def-Var'!$C$26</f>
        <v>0</v>
      </c>
      <c r="D23" s="313">
        <v>0</v>
      </c>
      <c r="E23" s="313">
        <f>'4. Billing Det. for Def-Var'!T23/'4. Billing Det. for Def-Var'!$T$26</f>
        <v>0</v>
      </c>
      <c r="F23" s="313">
        <f>'4. Billing Det. for Def-Var'!I23/'4. Billing Det. for Def-Var'!$I$26</f>
        <v>0</v>
      </c>
      <c r="G23" s="314">
        <f>IF('4. Billing Det. for Def-Var'!$C$33="NO",0,SUMIFS('3. Continuity Schedule'!$BT:$BT,'3. Continuity Schedule'!$D:$D,G$15)*C23)</f>
        <v>0</v>
      </c>
      <c r="H23" s="314">
        <f>IF('4. Billing Det. for Def-Var'!$C$33="NO",0,SUMIFS('3. Continuity Schedule'!$BT:$BT,'3. Continuity Schedule'!$D:$D,H$15)*E23)</f>
        <v>0</v>
      </c>
      <c r="I23" s="314">
        <f>IF('4. Billing Det. for Def-Var'!$C$33="NO",0,'3. Continuity Schedule'!$BT$23*F23)</f>
        <v>0</v>
      </c>
      <c r="J23" s="314">
        <v>0</v>
      </c>
      <c r="K23" s="314"/>
      <c r="L23" s="314">
        <f>IF('4. Billing Det. for Def-Var'!$C$33="NO",0,SUMIFS('3. Continuity Schedule'!$BT:$BT,'3. Continuity Schedule'!$D:$D,L$15)*C23)</f>
        <v>0</v>
      </c>
      <c r="M23" s="314">
        <f>IF('4. Billing Det. for Def-Var'!$C$33="NO",0,SUMIFS('3. Continuity Schedule'!$BT:$BT,'3. Continuity Schedule'!$D:$D,M$15)*C23)</f>
        <v>0</v>
      </c>
      <c r="N23" s="314">
        <f>IF('4. Billing Det. for Def-Var'!$C$33="NO",0,SUMIFS('3. Continuity Schedule'!$BT:$BT,'3. Continuity Schedule'!$D:$D,N$15)*F23)</f>
        <v>0</v>
      </c>
      <c r="O23" s="314"/>
      <c r="P23" s="314">
        <f>'3. Continuity Schedule'!$BT$31*'4. Billing Det. for Def-Var'!L23</f>
        <v>0</v>
      </c>
      <c r="Q23" s="314">
        <v>0</v>
      </c>
      <c r="R23" s="314">
        <f>'3. Continuity Schedule'!$BT$33*'4. Billing Det. for Def-Var'!N23</f>
        <v>0</v>
      </c>
      <c r="S23" s="314">
        <f>'3. Continuity Schedule'!$BT$34*'4. Billing Det. for Def-Var'!O23</f>
        <v>0</v>
      </c>
      <c r="T23" s="314">
        <v>0</v>
      </c>
      <c r="U23" s="314">
        <v>0</v>
      </c>
      <c r="V23" s="314">
        <v>0</v>
      </c>
      <c r="W23" s="314">
        <f>'4. Billing Det. for Def-Var'!S23</f>
        <v>0</v>
      </c>
    </row>
    <row r="24" spans="1:25" ht="15.75" customHeight="1" x14ac:dyDescent="0.35">
      <c r="A24" s="312" t="s">
        <v>215</v>
      </c>
      <c r="C24" s="313">
        <f>'4. Billing Det. for Def-Var'!C24/'4. Billing Det. for Def-Var'!$C$26</f>
        <v>1.7948483096521851E-3</v>
      </c>
      <c r="D24" s="313">
        <v>2.3371214616680522E-6</v>
      </c>
      <c r="E24" s="313">
        <f>'4. Billing Det. for Def-Var'!T24/'4. Billing Det. for Def-Var'!$T$26</f>
        <v>0</v>
      </c>
      <c r="F24" s="313">
        <f>'4. Billing Det. for Def-Var'!I24/'4. Billing Det. for Def-Var'!$I$26</f>
        <v>1.8176082688824032E-3</v>
      </c>
      <c r="G24" s="314">
        <f>IF('4. Billing Det. for Def-Var'!$C$33="NO",0,SUMIFS('3. Continuity Schedule'!$BT:$BT,'3. Continuity Schedule'!$D:$D,G$15)*C24)</f>
        <v>2194.0891936980224</v>
      </c>
      <c r="H24" s="314">
        <f>IF('4. Billing Det. for Def-Var'!$C$33="NO",0,SUMIFS('3. Continuity Schedule'!$BT:$BT,'3. Continuity Schedule'!$D:$D,H$15)*E24)</f>
        <v>0</v>
      </c>
      <c r="I24" s="314">
        <f>IF('4. Billing Det. for Def-Var'!$C$33="NO",0,'3. Continuity Schedule'!$BT$23*F24)</f>
        <v>13970.10470003358</v>
      </c>
      <c r="J24" s="314">
        <v>0</v>
      </c>
      <c r="K24" s="314"/>
      <c r="L24" s="314">
        <f>IF('4. Billing Det. for Def-Var'!$C$33="NO",0,SUMIFS('3. Continuity Schedule'!$BT:$BT,'3. Continuity Schedule'!$D:$D,L$15)*C24)</f>
        <v>92412.549723040778</v>
      </c>
      <c r="M24" s="314">
        <f>IF('4. Billing Det. for Def-Var'!$C$33="NO",0,SUMIFS('3. Continuity Schedule'!$BT:$BT,'3. Continuity Schedule'!$D:$D,M$15)*C24)</f>
        <v>2237.64736887663</v>
      </c>
      <c r="N24" s="314">
        <f>IF('4. Billing Det. for Def-Var'!$C$33="NO",0,SUMIFS('3. Continuity Schedule'!$BT:$BT,'3. Continuity Schedule'!$D:$D,N$15)*F24)</f>
        <v>24659.836584764311</v>
      </c>
      <c r="O24" s="314"/>
      <c r="P24" s="314">
        <f>'3. Continuity Schedule'!$BT$31*'4. Billing Det. for Def-Var'!L24</f>
        <v>4818.4842650485753</v>
      </c>
      <c r="Q24" s="314">
        <v>0</v>
      </c>
      <c r="R24" s="314">
        <f>'3. Continuity Schedule'!$BT$33*'4. Billing Det. for Def-Var'!N24</f>
        <v>-1391.7334689975016</v>
      </c>
      <c r="S24" s="314">
        <f>'3. Continuity Schedule'!$BT$34*'4. Billing Det. for Def-Var'!O24</f>
        <v>1559.085545834216</v>
      </c>
      <c r="T24" s="314">
        <v>0</v>
      </c>
      <c r="U24" s="314">
        <v>0</v>
      </c>
      <c r="V24" s="314">
        <v>0</v>
      </c>
      <c r="W24" s="314">
        <f>'4. Billing Det. for Def-Var'!S24</f>
        <v>0</v>
      </c>
    </row>
    <row r="25" spans="1:25" ht="15.75" customHeight="1" thickBot="1" x14ac:dyDescent="0.4">
      <c r="A25" s="315" t="s">
        <v>216</v>
      </c>
      <c r="B25" s="166"/>
      <c r="C25" s="316">
        <f>'4. Billing Det. for Def-Var'!C25/'4. Billing Det. for Def-Var'!$C$26</f>
        <v>4.9253778042836803E-3</v>
      </c>
      <c r="D25" s="316">
        <v>9.1011779936194109E-3</v>
      </c>
      <c r="E25" s="316">
        <f>'4. Billing Det. for Def-Var'!T25/'4. Billing Det. for Def-Var'!$T$26</f>
        <v>0</v>
      </c>
      <c r="F25" s="316">
        <f>'4. Billing Det. for Def-Var'!I25/'4. Billing Det. for Def-Var'!$I$26</f>
        <v>4.9878351146959684E-3</v>
      </c>
      <c r="G25" s="317">
        <f>IF('4. Billing Det. for Def-Var'!$C$33="NO",0,SUMIFS('3. Continuity Schedule'!$BT:$BT,'3. Continuity Schedule'!$D:$D,G$15)*C25)</f>
        <v>6020.9646448356943</v>
      </c>
      <c r="H25" s="317">
        <f>IF('4. Billing Det. for Def-Var'!$C$33="NO",0,SUMIFS('3. Continuity Schedule'!$BT:$BT,'3. Continuity Schedule'!$D:$D,H$15)*E25)</f>
        <v>0</v>
      </c>
      <c r="I25" s="317">
        <f>IF('4. Billing Det. for Def-Var'!$C$33="NO",0,'3. Continuity Schedule'!$BT$23*F25)</f>
        <v>38336.411630461676</v>
      </c>
      <c r="J25" s="317">
        <v>0</v>
      </c>
      <c r="K25" s="317"/>
      <c r="L25" s="317">
        <f>IF('4. Billing Det. for Def-Var'!$C$33="NO",0,SUMIFS('3. Continuity Schedule'!$BT:$BT,'3. Continuity Schedule'!$D:$D,L$15)*C25)</f>
        <v>253596.20576032499</v>
      </c>
      <c r="M25" s="317">
        <f>IF('4. Billing Det. for Def-Var'!$C$33="NO",0,SUMIFS('3. Continuity Schedule'!$BT:$BT,'3. Continuity Schedule'!$D:$D,M$15)*C25)</f>
        <v>6140.4958988509097</v>
      </c>
      <c r="N25" s="317">
        <f>IF('4. Billing Det. for Def-Var'!$C$33="NO",0,SUMIFS('3. Continuity Schedule'!$BT:$BT,'3. Continuity Schedule'!$D:$D,N$15)*F25)</f>
        <v>67670.906292575644</v>
      </c>
      <c r="O25" s="317"/>
      <c r="P25" s="317">
        <f>'3. Continuity Schedule'!$BT$31*'4. Billing Det. for Def-Var'!L25</f>
        <v>-5216.1762794031602</v>
      </c>
      <c r="Q25" s="317">
        <v>0</v>
      </c>
      <c r="R25" s="317">
        <f>'3. Continuity Schedule'!$BT$33*'4. Billing Det. for Def-Var'!N25</f>
        <v>-5288.5871821905057</v>
      </c>
      <c r="S25" s="317">
        <f>'3. Continuity Schedule'!$BT$34*'4. Billing Det. for Def-Var'!O25</f>
        <v>-2057.9929205011649</v>
      </c>
      <c r="T25" s="317">
        <v>0</v>
      </c>
      <c r="U25" s="317">
        <v>0</v>
      </c>
      <c r="V25" s="317">
        <v>0</v>
      </c>
      <c r="W25" s="317">
        <f>'4. Billing Det. for Def-Var'!S25</f>
        <v>0</v>
      </c>
    </row>
    <row r="26" spans="1:25" x14ac:dyDescent="0.35">
      <c r="G26" s="314"/>
      <c r="H26" s="314"/>
      <c r="I26" s="314"/>
      <c r="J26" s="314"/>
      <c r="K26" s="314"/>
      <c r="L26" s="314"/>
      <c r="M26" s="314"/>
      <c r="N26" s="314"/>
      <c r="O26" s="314"/>
      <c r="P26" s="314"/>
      <c r="Q26" s="314"/>
      <c r="R26" s="314"/>
      <c r="S26" s="314"/>
      <c r="T26" s="314"/>
      <c r="U26" s="314"/>
      <c r="V26" s="314"/>
      <c r="W26" s="314"/>
    </row>
    <row r="27" spans="1:25" x14ac:dyDescent="0.35">
      <c r="A27" s="301" t="s">
        <v>245</v>
      </c>
      <c r="C27" s="318">
        <f>SUM($C$17:$C$25)</f>
        <v>1</v>
      </c>
      <c r="D27" s="318">
        <f>SUM($D$17:$D$25)</f>
        <v>1</v>
      </c>
      <c r="E27" s="318">
        <f>SUM($E$17:$E$25)</f>
        <v>1</v>
      </c>
      <c r="F27" s="318">
        <f>SUM($F$17:$F$25)</f>
        <v>1.0000000000000002</v>
      </c>
      <c r="G27" s="314">
        <f>SUM($G$17:$G$25)</f>
        <v>1222437.1173312159</v>
      </c>
      <c r="H27" s="314">
        <f>SUM($H$17:$H$25)</f>
        <v>-502179.28679984942</v>
      </c>
      <c r="I27" s="314">
        <f>SUM($I$17:$I$25)</f>
        <v>7685982.1443392811</v>
      </c>
      <c r="J27" s="314">
        <f>SUM($J$17:$J$25)</f>
        <v>0</v>
      </c>
      <c r="K27" s="314">
        <f>SUM($K$17:$K$25)</f>
        <v>0</v>
      </c>
      <c r="L27" s="314">
        <f>SUM($L$17:$L$25)</f>
        <v>51487665.685212679</v>
      </c>
      <c r="M27" s="314">
        <f>SUM($M$17:$M$25)</f>
        <v>1246705.5610455757</v>
      </c>
      <c r="N27" s="314">
        <f>SUM($N$17:$N$25)</f>
        <v>13567189.920370996</v>
      </c>
      <c r="O27" s="314">
        <f>SUM($O$17:$O$25)</f>
        <v>0</v>
      </c>
      <c r="P27" s="314">
        <f>SUM($P$17:$P$25)</f>
        <v>844013.39127675525</v>
      </c>
      <c r="Q27" s="314">
        <f>SUM($Q$17:$Q$25)</f>
        <v>0</v>
      </c>
      <c r="R27" s="314">
        <f>SUM($R$17:$R$25)</f>
        <v>-927822.31266500102</v>
      </c>
      <c r="S27" s="314">
        <f>SUM($S$17:$S$25)</f>
        <v>-623634.21833368624</v>
      </c>
      <c r="T27" s="314">
        <f>SUM($T$17:$T$25)</f>
        <v>0</v>
      </c>
      <c r="U27" s="314">
        <f>SUM($U$17:$U$25)</f>
        <v>0</v>
      </c>
      <c r="V27" s="314">
        <f>SUM($V$17:$V$25)</f>
        <v>0</v>
      </c>
      <c r="W27" s="314">
        <f>SUM($W$17:$W$25)</f>
        <v>0</v>
      </c>
      <c r="Y27" s="314"/>
    </row>
    <row r="28" spans="1:25" x14ac:dyDescent="0.35">
      <c r="Y28" s="696"/>
    </row>
    <row r="30" spans="1:25" x14ac:dyDescent="0.35">
      <c r="A30" s="319" t="s">
        <v>272</v>
      </c>
    </row>
  </sheetData>
  <mergeCells count="14">
    <mergeCell ref="O14:O15"/>
    <mergeCell ref="A11:L12"/>
    <mergeCell ref="C14:C15"/>
    <mergeCell ref="D14:D15"/>
    <mergeCell ref="E14:E15"/>
    <mergeCell ref="F14:F15"/>
    <mergeCell ref="V14:V15"/>
    <mergeCell ref="W14:W15"/>
    <mergeCell ref="P14:P15"/>
    <mergeCell ref="Q14:Q15"/>
    <mergeCell ref="R14:R15"/>
    <mergeCell ref="S14:S15"/>
    <mergeCell ref="T14:T15"/>
    <mergeCell ref="U14:U15"/>
  </mergeCells>
  <pageMargins left="0.70866141732283472" right="0.70866141732283472" top="1.3385826771653544" bottom="0.47244094488188981" header="0.31496062992125984" footer="0.31496062992125984"/>
  <pageSetup scale="47" orientation="landscape" r:id="rId1"/>
  <headerFooter scaleWithDoc="0">
    <oddHeader>&amp;R&amp;7Toronto Hydro-Electric System Limited 
EB-2022-0065
Tab 3
Schedule 1
ORIGINAL
Page &amp;P of &amp;N</oddHeader>
    <oddFooter>&amp;C&amp;7&amp;A</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D1A61-0690-424C-94C9-EBEAA5202982}">
  <sheetPr>
    <pageSetUpPr fitToPage="1"/>
  </sheetPr>
  <dimension ref="A14:AE791"/>
  <sheetViews>
    <sheetView showGridLines="0" zoomScale="70" zoomScaleNormal="70" workbookViewId="0"/>
  </sheetViews>
  <sheetFormatPr defaultColWidth="9.26953125" defaultRowHeight="14.5" x14ac:dyDescent="0.35"/>
  <cols>
    <col min="1" max="1" width="8.26953125" customWidth="1"/>
    <col min="2" max="2" width="70.26953125" customWidth="1"/>
    <col min="3" max="3" width="20.26953125" customWidth="1"/>
    <col min="4" max="4" width="54" bestFit="1" customWidth="1"/>
    <col min="5" max="5" width="21.26953125" customWidth="1"/>
    <col min="6" max="9" width="20.54296875" customWidth="1"/>
    <col min="10" max="12" width="20.54296875" hidden="1" customWidth="1"/>
    <col min="13" max="13" width="17.7265625" hidden="1" customWidth="1"/>
    <col min="14" max="14" width="17" hidden="1" customWidth="1"/>
    <col min="15" max="15" width="19.26953125" hidden="1" customWidth="1"/>
    <col min="17" max="19" width="14.26953125" bestFit="1" customWidth="1"/>
    <col min="20" max="20" width="12.54296875" bestFit="1" customWidth="1"/>
    <col min="28" max="28" width="0" hidden="1" customWidth="1"/>
  </cols>
  <sheetData>
    <row r="14" spans="1:15" x14ac:dyDescent="0.35">
      <c r="A14" s="320" t="s">
        <v>273</v>
      </c>
      <c r="B14" s="321" t="s">
        <v>274</v>
      </c>
      <c r="C14" s="322">
        <f>'1. Information Sheet'!F34</f>
        <v>2019</v>
      </c>
      <c r="D14" s="870"/>
      <c r="E14" s="871"/>
      <c r="F14" s="871"/>
      <c r="G14" s="871"/>
      <c r="H14" s="871"/>
      <c r="I14" s="871"/>
      <c r="J14" s="871"/>
      <c r="K14" s="871"/>
    </row>
    <row r="15" spans="1:15" ht="32.25" customHeight="1" x14ac:dyDescent="0.35">
      <c r="B15" s="323"/>
      <c r="C15" s="324"/>
    </row>
    <row r="16" spans="1:15" ht="30" hidden="1" customHeight="1" x14ac:dyDescent="0.35">
      <c r="B16" s="321"/>
      <c r="C16" s="872" t="s">
        <v>275</v>
      </c>
      <c r="D16" s="873"/>
      <c r="E16" s="874"/>
      <c r="F16" s="864">
        <v>2016</v>
      </c>
      <c r="G16" s="865"/>
      <c r="H16" s="864">
        <v>2015</v>
      </c>
      <c r="I16" s="865"/>
      <c r="J16" s="864">
        <v>2014</v>
      </c>
      <c r="K16" s="865"/>
      <c r="L16" s="864">
        <v>2013</v>
      </c>
      <c r="M16" s="865"/>
      <c r="N16" s="864">
        <v>2012</v>
      </c>
      <c r="O16" s="865"/>
    </row>
    <row r="17" spans="1:31" x14ac:dyDescent="0.35">
      <c r="A17" s="325" t="s">
        <v>276</v>
      </c>
      <c r="B17" s="321" t="s">
        <v>277</v>
      </c>
      <c r="C17" s="322">
        <f>'1. Information Sheet'!F42</f>
        <v>2019</v>
      </c>
      <c r="D17" s="326" t="s">
        <v>278</v>
      </c>
    </row>
    <row r="18" spans="1:31" ht="32.25" customHeight="1" x14ac:dyDescent="0.35">
      <c r="C18" s="324"/>
      <c r="E18" s="323"/>
    </row>
    <row r="19" spans="1:31" ht="72" customHeight="1" x14ac:dyDescent="0.35">
      <c r="A19" s="327" t="s">
        <v>279</v>
      </c>
      <c r="B19" s="321" t="s">
        <v>280</v>
      </c>
      <c r="C19" s="328" t="s">
        <v>138</v>
      </c>
      <c r="D19" s="329" t="s">
        <v>281</v>
      </c>
    </row>
    <row r="20" spans="1:31" ht="21" customHeight="1" x14ac:dyDescent="0.35"/>
    <row r="21" spans="1:31" ht="99" customHeight="1" x14ac:dyDescent="0.35">
      <c r="A21" s="327" t="s">
        <v>282</v>
      </c>
      <c r="B21" s="330" t="s">
        <v>283</v>
      </c>
      <c r="C21" s="328" t="s">
        <v>138</v>
      </c>
      <c r="D21" s="329" t="s">
        <v>284</v>
      </c>
    </row>
    <row r="22" spans="1:31" x14ac:dyDescent="0.35">
      <c r="B22" s="323"/>
    </row>
    <row r="23" spans="1:31" x14ac:dyDescent="0.35">
      <c r="B23" s="323"/>
    </row>
    <row r="24" spans="1:31" x14ac:dyDescent="0.35">
      <c r="A24" s="325"/>
    </row>
    <row r="25" spans="1:31" ht="56" x14ac:dyDescent="0.35">
      <c r="A25" s="327" t="s">
        <v>285</v>
      </c>
      <c r="B25" s="321" t="s">
        <v>286</v>
      </c>
      <c r="C25" s="331">
        <v>8</v>
      </c>
      <c r="P25" s="332"/>
      <c r="Q25" s="332"/>
      <c r="R25" s="332"/>
      <c r="S25" s="332"/>
      <c r="T25" s="332"/>
      <c r="U25" s="332"/>
      <c r="V25" s="332"/>
    </row>
    <row r="26" spans="1:31" x14ac:dyDescent="0.35">
      <c r="P26" s="332"/>
      <c r="Q26" s="332"/>
      <c r="R26" s="332"/>
      <c r="S26" s="332"/>
      <c r="T26" s="332"/>
      <c r="U26" s="332"/>
      <c r="V26" s="332"/>
      <c r="Z26" s="333"/>
      <c r="AA26" s="333"/>
      <c r="AB26" s="333"/>
    </row>
    <row r="27" spans="1:31" x14ac:dyDescent="0.35">
      <c r="A27" s="332"/>
      <c r="B27" s="332"/>
      <c r="C27" s="334" t="s">
        <v>287</v>
      </c>
      <c r="P27" s="332"/>
      <c r="Q27" s="332"/>
      <c r="R27" s="332"/>
      <c r="S27" s="332"/>
      <c r="T27" s="332"/>
      <c r="U27" s="332"/>
      <c r="V27" s="332"/>
      <c r="Z27" s="333"/>
      <c r="AA27" s="333"/>
      <c r="AB27" s="333"/>
      <c r="AC27" s="332"/>
    </row>
    <row r="28" spans="1:31" x14ac:dyDescent="0.35">
      <c r="A28" s="332"/>
      <c r="B28" s="332"/>
      <c r="C28" s="866" t="s">
        <v>288</v>
      </c>
      <c r="D28" s="866" t="s">
        <v>241</v>
      </c>
      <c r="E28" s="335"/>
      <c r="F28" s="868">
        <v>2021</v>
      </c>
      <c r="G28" s="869"/>
      <c r="H28" s="868">
        <v>2020</v>
      </c>
      <c r="I28" s="869"/>
      <c r="J28" s="868">
        <v>2019</v>
      </c>
      <c r="K28" s="869"/>
      <c r="L28" s="868">
        <v>2018</v>
      </c>
      <c r="M28" s="869"/>
      <c r="N28" s="868">
        <v>2017</v>
      </c>
      <c r="O28" s="869"/>
      <c r="P28" s="332"/>
      <c r="Q28" s="332"/>
      <c r="R28" s="332"/>
      <c r="S28" s="332"/>
      <c r="T28" s="332"/>
      <c r="U28" s="332"/>
      <c r="V28" s="332"/>
      <c r="Z28" s="333"/>
      <c r="AA28" s="333"/>
      <c r="AB28" s="333"/>
      <c r="AC28" s="333"/>
      <c r="AD28" s="333"/>
      <c r="AE28" s="333"/>
    </row>
    <row r="29" spans="1:31" x14ac:dyDescent="0.35">
      <c r="A29" s="332"/>
      <c r="B29" s="332"/>
      <c r="C29" s="867"/>
      <c r="D29" s="867"/>
      <c r="E29" s="336"/>
      <c r="F29" s="337" t="s">
        <v>289</v>
      </c>
      <c r="G29" s="337" t="s">
        <v>290</v>
      </c>
      <c r="H29" s="337" t="s">
        <v>289</v>
      </c>
      <c r="I29" s="337" t="s">
        <v>290</v>
      </c>
      <c r="J29" s="337" t="s">
        <v>289</v>
      </c>
      <c r="K29" s="337" t="s">
        <v>290</v>
      </c>
      <c r="L29" s="337" t="s">
        <v>289</v>
      </c>
      <c r="M29" s="337" t="s">
        <v>290</v>
      </c>
      <c r="N29" s="337" t="s">
        <v>289</v>
      </c>
      <c r="O29" s="337" t="s">
        <v>290</v>
      </c>
      <c r="P29" s="332"/>
      <c r="Q29" s="332"/>
      <c r="R29" s="332"/>
      <c r="S29" s="332"/>
      <c r="T29" s="332"/>
      <c r="U29" s="332"/>
      <c r="V29" s="332"/>
      <c r="Z29" s="333"/>
      <c r="AA29" s="333"/>
      <c r="AB29" s="333"/>
      <c r="AC29" s="333"/>
      <c r="AD29" s="333"/>
      <c r="AE29" s="333"/>
    </row>
    <row r="30" spans="1:31" x14ac:dyDescent="0.35">
      <c r="A30" s="332" t="str">
        <f>IF(AND(F32=G32,H32=I32,J32=K32,F32="A"),"2016 - kwh",IF(AND(F32=G32,H32=I32,J32&lt;&gt;K32,F32="A"),"2017 - kwh",IF(AND(F32=G32,H32&lt;&gt;I32,F32="A"),"2018 - kwh","N/A")))</f>
        <v>N/A</v>
      </c>
      <c r="B30" s="332" t="str">
        <f>IF(AND(F32="A",G32="A"),"A","")</f>
        <v/>
      </c>
      <c r="C30" s="338" t="s">
        <v>291</v>
      </c>
      <c r="D30" s="339" t="str">
        <f>'4. Billing Det. for Def-Var'!A22</f>
        <v>LARGE USE SERVICE CLASSIFICATION</v>
      </c>
      <c r="E30" s="340" t="s">
        <v>243</v>
      </c>
      <c r="F30" s="697">
        <v>161791673.31923401</v>
      </c>
      <c r="G30" s="697">
        <v>116231791.98380598</v>
      </c>
      <c r="H30" s="697">
        <v>13925721.277735</v>
      </c>
      <c r="I30" s="697">
        <v>6232309.426318001</v>
      </c>
      <c r="J30" s="341"/>
      <c r="K30" s="341"/>
      <c r="L30" s="341"/>
      <c r="M30" s="341"/>
      <c r="N30" s="341"/>
      <c r="O30" s="341"/>
      <c r="P30" s="332"/>
      <c r="Q30" s="332"/>
      <c r="R30" s="332"/>
      <c r="S30" s="332"/>
      <c r="T30" s="332"/>
      <c r="U30" s="332"/>
      <c r="V30" s="332"/>
      <c r="Z30" s="333"/>
      <c r="AA30" s="333" t="str">
        <f>IF(AND(F32=G32,H32=I32,F32="A"),"2016 - kwh","")</f>
        <v/>
      </c>
      <c r="AB30" s="333" t="str">
        <f>IF(OR(B30="2017 - kwh",B30="2018 - kwh"),"2016 - kwh","")</f>
        <v/>
      </c>
      <c r="AC30" s="333"/>
      <c r="AD30" s="333"/>
      <c r="AE30" s="333"/>
    </row>
    <row r="31" spans="1:31" x14ac:dyDescent="0.35">
      <c r="A31" s="332" t="str">
        <f>IF(AND(F32=G32,H32=I32,J32=K32,F32="A"),"2016 - kw",IF(AND(F32=G32,H32=I32,J32&lt;&gt;K32,F32="A"),"2017 - kw",IF(AND(F32=G32,H32&lt;&gt;I32,F32="A"),"2018 - kw","N/A")))</f>
        <v>N/A</v>
      </c>
      <c r="B31" s="332" t="str">
        <f>IF(AND(F32="A",G32="A"),"A","")</f>
        <v/>
      </c>
      <c r="C31" s="342"/>
      <c r="D31" s="343" t="str">
        <f>D30 &amp; "kW"</f>
        <v>LARGE USE SERVICE CLASSIFICATIONkW</v>
      </c>
      <c r="E31" s="344" t="s">
        <v>292</v>
      </c>
      <c r="F31" s="697">
        <v>386061.10690800002</v>
      </c>
      <c r="G31" s="697">
        <v>302882.91104000004</v>
      </c>
      <c r="H31" s="697">
        <v>21474.787214000004</v>
      </c>
      <c r="I31" s="697">
        <v>10243.545982</v>
      </c>
      <c r="J31" s="341"/>
      <c r="K31" s="341"/>
      <c r="L31" s="341"/>
      <c r="M31" s="341"/>
      <c r="N31" s="341"/>
      <c r="O31" s="341"/>
      <c r="P31" s="332"/>
      <c r="Q31" s="332"/>
      <c r="R31" s="332"/>
      <c r="S31" s="332"/>
      <c r="T31" s="332"/>
      <c r="U31" s="332"/>
      <c r="V31" s="332"/>
      <c r="Z31" s="333"/>
      <c r="AA31" s="333" t="str">
        <f>IF(AND(F32=G32,H32=I32,F32="A"),"2016 - kw","")</f>
        <v/>
      </c>
      <c r="AB31" s="333" t="str">
        <f>IF(OR(B31="2017 - kw",B31="2018 - kw"),"2016 - kw","")</f>
        <v/>
      </c>
      <c r="AC31" s="333"/>
      <c r="AD31" s="333"/>
      <c r="AE31" s="333"/>
    </row>
    <row r="32" spans="1:31" x14ac:dyDescent="0.35">
      <c r="A32" s="332"/>
      <c r="B32" s="332"/>
      <c r="C32" s="345"/>
      <c r="D32" s="346"/>
      <c r="E32" s="347" t="s">
        <v>293</v>
      </c>
      <c r="F32" s="698" t="s">
        <v>202</v>
      </c>
      <c r="G32" s="698" t="s">
        <v>203</v>
      </c>
      <c r="H32" s="698" t="s">
        <v>202</v>
      </c>
      <c r="I32" s="698" t="s">
        <v>203</v>
      </c>
      <c r="J32" s="348"/>
      <c r="K32" s="348"/>
      <c r="L32" s="348"/>
      <c r="M32" s="348"/>
      <c r="N32" s="348"/>
      <c r="O32" s="348"/>
      <c r="P32" s="332"/>
      <c r="Q32" s="332"/>
      <c r="R32" s="332"/>
      <c r="S32" s="332"/>
      <c r="T32" s="332"/>
      <c r="U32" s="332"/>
      <c r="V32" s="332"/>
      <c r="Z32" s="333"/>
      <c r="AA32" s="333"/>
      <c r="AB32" s="333"/>
      <c r="AC32" s="333"/>
      <c r="AD32" s="333"/>
      <c r="AE32" s="333"/>
    </row>
    <row r="33" spans="1:31" x14ac:dyDescent="0.35">
      <c r="A33" s="332" t="str">
        <f>IF(AND(F35=G35,H35=I35,J35=K35,F35="A"),"2016 - kwh",IF(AND(F35=G35,H35=I35,J35&lt;&gt;K35,F35="A"),"2017 - kwh",IF(AND(F35=G35,H35&lt;&gt;I35,F35="A"),"2018 - kwh","N/A")))</f>
        <v>N/A</v>
      </c>
      <c r="B33" s="332" t="str">
        <f>IF(AND(F35="A",G35="A"),"A","")</f>
        <v/>
      </c>
      <c r="C33" s="338" t="s">
        <v>294</v>
      </c>
      <c r="D33" s="339" t="str">
        <f>D30</f>
        <v>LARGE USE SERVICE CLASSIFICATION</v>
      </c>
      <c r="E33" s="340" t="s">
        <v>243</v>
      </c>
      <c r="F33" s="697">
        <v>0</v>
      </c>
      <c r="G33" s="697">
        <v>0</v>
      </c>
      <c r="H33" s="697">
        <v>83358402.25796999</v>
      </c>
      <c r="I33" s="697">
        <v>84947470.465744004</v>
      </c>
      <c r="J33" s="341"/>
      <c r="K33" s="341"/>
      <c r="L33" s="341"/>
      <c r="M33" s="341"/>
      <c r="N33" s="341"/>
      <c r="O33" s="341"/>
      <c r="P33" s="332"/>
      <c r="Q33" s="332"/>
      <c r="R33" s="332"/>
      <c r="S33" s="332"/>
      <c r="T33" s="332"/>
      <c r="U33" s="332"/>
      <c r="V33" s="332"/>
      <c r="Z33" s="333"/>
      <c r="AA33" s="333" t="str">
        <f>IF(AND(F35=G35,H35=I35,F35="A"),"2016 - kwh","")</f>
        <v/>
      </c>
      <c r="AB33" s="333" t="str">
        <f>IF(OR(B33="2017 - kwh",B33="2018 - kwh"),"2016 - kwh","")</f>
        <v/>
      </c>
      <c r="AC33" s="333"/>
      <c r="AD33" s="333"/>
      <c r="AE33" s="333"/>
    </row>
    <row r="34" spans="1:31" x14ac:dyDescent="0.35">
      <c r="A34" s="332" t="str">
        <f>IF(AND(F35=G35,H35=I35,J35=K35,F35="A"),"2016 - kw",IF(AND(F35=G35,H35=I35,J35&lt;&gt;K35,F35="A"),"2017 - kw",IF(AND(F35=G35,H35&lt;&gt;I35,F35="A"),"2018 - kw","N/A")))</f>
        <v>N/A</v>
      </c>
      <c r="B34" s="332" t="str">
        <f>IF(AND(F35="A",G35="A"),"A","")</f>
        <v/>
      </c>
      <c r="C34" s="342"/>
      <c r="D34" s="343" t="str">
        <f>D33 &amp; "kW"</f>
        <v>LARGE USE SERVICE CLASSIFICATIONkW</v>
      </c>
      <c r="E34" s="344" t="s">
        <v>292</v>
      </c>
      <c r="F34" s="697">
        <v>0</v>
      </c>
      <c r="G34" s="697">
        <v>0</v>
      </c>
      <c r="H34" s="697">
        <v>176070.573435</v>
      </c>
      <c r="I34" s="697">
        <v>180279.681556</v>
      </c>
      <c r="J34" s="341"/>
      <c r="K34" s="341"/>
      <c r="L34" s="341"/>
      <c r="M34" s="341"/>
      <c r="N34" s="341"/>
      <c r="O34" s="341"/>
      <c r="P34" s="332"/>
      <c r="Q34" s="332"/>
      <c r="R34" s="332"/>
      <c r="S34" s="332"/>
      <c r="T34" s="332"/>
      <c r="U34" s="332"/>
      <c r="V34" s="332"/>
      <c r="Z34" s="333"/>
      <c r="AA34" s="333" t="str">
        <f>IF(AND(F35=G35,H35=I35,F35="A"),"2016 - kw","")</f>
        <v/>
      </c>
      <c r="AB34" s="333" t="str">
        <f>IF(OR(B34="2017 - kw",B34="2018 - kw"),"2016 - kw","")</f>
        <v/>
      </c>
      <c r="AC34" s="333"/>
      <c r="AD34" s="333"/>
      <c r="AE34" s="333"/>
    </row>
    <row r="35" spans="1:31" x14ac:dyDescent="0.35">
      <c r="A35" s="332"/>
      <c r="B35" s="332"/>
      <c r="C35" s="345"/>
      <c r="D35" s="346"/>
      <c r="E35" s="347" t="s">
        <v>293</v>
      </c>
      <c r="F35" s="698" t="s">
        <v>203</v>
      </c>
      <c r="G35" s="698" t="s">
        <v>202</v>
      </c>
      <c r="H35" s="698" t="s">
        <v>203</v>
      </c>
      <c r="I35" s="698" t="s">
        <v>202</v>
      </c>
      <c r="J35" s="348"/>
      <c r="K35" s="348"/>
      <c r="L35" s="348"/>
      <c r="M35" s="348"/>
      <c r="N35" s="348"/>
      <c r="O35" s="348"/>
      <c r="P35" s="332"/>
      <c r="Q35" s="332"/>
      <c r="R35" s="332"/>
      <c r="S35" s="332"/>
      <c r="T35" s="332"/>
      <c r="U35" s="332"/>
      <c r="V35" s="332"/>
      <c r="Z35" s="333"/>
      <c r="AA35" s="333"/>
      <c r="AB35" s="333"/>
      <c r="AC35" s="333"/>
      <c r="AD35" s="333"/>
      <c r="AE35" s="333"/>
    </row>
    <row r="36" spans="1:31" x14ac:dyDescent="0.35">
      <c r="A36" s="332" t="str">
        <f>IF(AND(F38=G38,H38=I38,J38=K38,F38="A"),"2016 - kwh",IF(AND(F38=G38,H38=I38,J38&lt;&gt;K38,F38="A"),"2017 - kwh",IF(AND(F38=G38,H38&lt;&gt;I38,F38="A"),"2018 - kwh","N/A")))</f>
        <v>N/A</v>
      </c>
      <c r="B36" s="332" t="str">
        <f>IF(AND(F38="A",G38="A"),"A","")</f>
        <v/>
      </c>
      <c r="C36" s="338" t="s">
        <v>295</v>
      </c>
      <c r="D36" s="339" t="str">
        <f>'4. Billing Det. for Def-Var'!A21</f>
        <v>GENERAL SERVICE 1,000 TO 4,999 KW SERVICE CLASSIFICATION</v>
      </c>
      <c r="E36" s="340" t="s">
        <v>243</v>
      </c>
      <c r="F36" s="697">
        <v>194574593.56466606</v>
      </c>
      <c r="G36" s="697">
        <v>164064788.05278698</v>
      </c>
      <c r="H36" s="697">
        <v>127561312.52893101</v>
      </c>
      <c r="I36" s="697">
        <v>125171973.59721498</v>
      </c>
      <c r="J36" s="341"/>
      <c r="K36" s="341"/>
      <c r="L36" s="341"/>
      <c r="M36" s="341"/>
      <c r="N36" s="341"/>
      <c r="O36" s="341"/>
      <c r="P36" s="332"/>
      <c r="Q36" s="332"/>
      <c r="R36" s="332"/>
      <c r="S36" s="332"/>
      <c r="T36" s="332"/>
      <c r="U36" s="332"/>
      <c r="V36" s="332"/>
      <c r="Z36" s="333"/>
      <c r="AA36" s="333" t="str">
        <f>IF(AND(F38=G38,H38=I38,F38="A"),"2016 - kwh","")</f>
        <v/>
      </c>
      <c r="AB36" s="333" t="str">
        <f>IF(OR(B36="2017 - kwh",B36="2018 - kwh"),"2016 - kwh","")</f>
        <v/>
      </c>
      <c r="AC36" s="333"/>
      <c r="AD36" s="333"/>
      <c r="AE36" s="333"/>
    </row>
    <row r="37" spans="1:31" x14ac:dyDescent="0.35">
      <c r="A37" s="332" t="str">
        <f>IF(AND(F38=G38,H38=I38,J38=K38,F38="A"),"2016 - kw",IF(AND(F38=G38,H38=I38,J38&lt;&gt;K38,F38="A"),"2017 - kw",IF(AND(F38=G38,H38&lt;&gt;I38,F38="A"),"2018 - kw","N/A")))</f>
        <v>N/A</v>
      </c>
      <c r="B37" s="332" t="str">
        <f>IF(AND(F38="A",G38="A"),"A","")</f>
        <v/>
      </c>
      <c r="C37" s="342"/>
      <c r="D37" s="343" t="str">
        <f>D36 &amp; "kW"</f>
        <v>GENERAL SERVICE 1,000 TO 4,999 KW SERVICE CLASSIFICATIONkW</v>
      </c>
      <c r="E37" s="344" t="s">
        <v>292</v>
      </c>
      <c r="F37" s="697">
        <v>437921.26182700001</v>
      </c>
      <c r="G37" s="697">
        <v>357241.29528400005</v>
      </c>
      <c r="H37" s="697">
        <v>312696.70481299993</v>
      </c>
      <c r="I37" s="697">
        <v>326999.61303000001</v>
      </c>
      <c r="J37" s="341"/>
      <c r="K37" s="341"/>
      <c r="L37" s="341"/>
      <c r="M37" s="341"/>
      <c r="N37" s="341"/>
      <c r="O37" s="341"/>
      <c r="P37" s="332"/>
      <c r="Q37" s="332"/>
      <c r="R37" s="332"/>
      <c r="S37" s="332"/>
      <c r="T37" s="332"/>
      <c r="U37" s="332"/>
      <c r="V37" s="332"/>
      <c r="Z37" s="333"/>
      <c r="AA37" s="333" t="str">
        <f>IF(AND(F38=G38,H38=I38,F38="A"),"2016 - kw","")</f>
        <v/>
      </c>
      <c r="AB37" s="333" t="str">
        <f>IF(OR(B37="2017 - kw",B37="2018 - kw"),"2016 - kw","")</f>
        <v/>
      </c>
      <c r="AC37" s="333"/>
      <c r="AD37" s="333"/>
      <c r="AE37" s="333"/>
    </row>
    <row r="38" spans="1:31" x14ac:dyDescent="0.35">
      <c r="A38" s="332"/>
      <c r="B38" s="332"/>
      <c r="C38" s="345"/>
      <c r="D38" s="346"/>
      <c r="E38" s="347" t="s">
        <v>293</v>
      </c>
      <c r="F38" s="698" t="s">
        <v>202</v>
      </c>
      <c r="G38" s="698" t="s">
        <v>203</v>
      </c>
      <c r="H38" s="698" t="s">
        <v>202</v>
      </c>
      <c r="I38" s="698" t="s">
        <v>203</v>
      </c>
      <c r="J38" s="348"/>
      <c r="K38" s="348"/>
      <c r="L38" s="348"/>
      <c r="M38" s="348"/>
      <c r="N38" s="348"/>
      <c r="O38" s="348"/>
      <c r="P38" s="332"/>
      <c r="Q38" s="332"/>
      <c r="R38" s="332"/>
      <c r="S38" s="332"/>
      <c r="T38" s="332"/>
      <c r="U38" s="332"/>
      <c r="V38" s="332"/>
      <c r="Z38" s="333"/>
      <c r="AA38" s="333"/>
      <c r="AB38" s="333"/>
      <c r="AC38" s="333"/>
      <c r="AD38" s="333"/>
      <c r="AE38" s="333"/>
    </row>
    <row r="39" spans="1:31" x14ac:dyDescent="0.35">
      <c r="A39" s="332" t="str">
        <f>IF(AND(F41=G41,H41=I41,J41=K41,F41="A"),"2016 - kwh",IF(AND(F41=G41,H41=I41,J41&lt;&gt;K41,F41="A"),"2017 - kwh",IF(AND(F41=G41,H41&lt;&gt;I41,F41="A"),"2018 - kwh","N/A")))</f>
        <v>N/A</v>
      </c>
      <c r="B39" s="332" t="str">
        <f>IF(AND(F41="A",G41="A"),"A","")</f>
        <v/>
      </c>
      <c r="C39" s="338" t="s">
        <v>296</v>
      </c>
      <c r="D39" s="339" t="str">
        <f>D36</f>
        <v>GENERAL SERVICE 1,000 TO 4,999 KW SERVICE CLASSIFICATION</v>
      </c>
      <c r="E39" s="340" t="s">
        <v>243</v>
      </c>
      <c r="F39" s="697">
        <v>92027031.695557013</v>
      </c>
      <c r="G39" s="697">
        <v>89918208.974406004</v>
      </c>
      <c r="H39" s="697">
        <v>76800433.113196</v>
      </c>
      <c r="I39" s="697">
        <v>74277884.554562002</v>
      </c>
      <c r="J39" s="341"/>
      <c r="K39" s="341"/>
      <c r="L39" s="341"/>
      <c r="M39" s="341"/>
      <c r="N39" s="341"/>
      <c r="O39" s="341"/>
      <c r="P39" s="332"/>
      <c r="Q39" s="332"/>
      <c r="R39" s="332"/>
      <c r="S39" s="332"/>
      <c r="T39" s="332"/>
      <c r="U39" s="332"/>
      <c r="V39" s="332"/>
      <c r="Z39" s="333"/>
      <c r="AA39" s="333" t="str">
        <f>IF(AND(F41=G41,H41=I41,F41="A"),"2016 - kwh","")</f>
        <v/>
      </c>
      <c r="AB39" s="333" t="str">
        <f>IF(OR(B39="2017 - kwh",B39="2018 - kwh"),"2016 - kwh","")</f>
        <v/>
      </c>
      <c r="AC39" s="333"/>
      <c r="AD39" s="333"/>
      <c r="AE39" s="333"/>
    </row>
    <row r="40" spans="1:31" x14ac:dyDescent="0.35">
      <c r="A40" s="332" t="str">
        <f>IF(AND(F41=G41,H41=I41,J41=K41,F41="A"),"2016 - kw",IF(AND(F41=G41,H41=I41,J41&lt;&gt;K41,F41="A"),"2017 - kw",IF(AND(F41=G41,H41&lt;&gt;I41,F41="A"),"2018 - kw","N/A")))</f>
        <v>N/A</v>
      </c>
      <c r="B40" s="332" t="str">
        <f>IF(AND(F41="A",G41="A"),"A","")</f>
        <v/>
      </c>
      <c r="C40" s="342"/>
      <c r="D40" s="343" t="str">
        <f>D39 &amp; "kW"</f>
        <v>GENERAL SERVICE 1,000 TO 4,999 KW SERVICE CLASSIFICATIONkW</v>
      </c>
      <c r="E40" s="344" t="s">
        <v>292</v>
      </c>
      <c r="F40" s="697">
        <v>228620.432451</v>
      </c>
      <c r="G40" s="697">
        <v>223174.75215000004</v>
      </c>
      <c r="H40" s="697">
        <v>173961.43161900001</v>
      </c>
      <c r="I40" s="697">
        <v>169150.99337499999</v>
      </c>
      <c r="J40" s="341"/>
      <c r="K40" s="341"/>
      <c r="L40" s="341"/>
      <c r="M40" s="341"/>
      <c r="N40" s="341"/>
      <c r="O40" s="341"/>
      <c r="P40" s="332"/>
      <c r="Q40" s="332"/>
      <c r="R40" s="332"/>
      <c r="S40" s="332"/>
      <c r="T40" s="332"/>
      <c r="U40" s="332"/>
      <c r="V40" s="332"/>
      <c r="Z40" s="333"/>
      <c r="AA40" s="333" t="str">
        <f>IF(AND(F41=G41,H41=I41,F41="A"),"2016 - kw","")</f>
        <v/>
      </c>
      <c r="AB40" s="333" t="str">
        <f>IF(OR(B40="2017 - kw",B40="2018 - kw"),"2016 - kw","")</f>
        <v/>
      </c>
      <c r="AC40" s="333"/>
      <c r="AD40" s="333"/>
      <c r="AE40" s="333"/>
    </row>
    <row r="41" spans="1:31" x14ac:dyDescent="0.35">
      <c r="A41" s="332"/>
      <c r="B41" s="332"/>
      <c r="C41" s="345"/>
      <c r="D41" s="346"/>
      <c r="E41" s="347" t="s">
        <v>293</v>
      </c>
      <c r="F41" s="698" t="s">
        <v>203</v>
      </c>
      <c r="G41" s="698" t="s">
        <v>202</v>
      </c>
      <c r="H41" s="698" t="s">
        <v>203</v>
      </c>
      <c r="I41" s="698" t="s">
        <v>202</v>
      </c>
      <c r="J41" s="348"/>
      <c r="K41" s="348"/>
      <c r="L41" s="348"/>
      <c r="M41" s="348"/>
      <c r="N41" s="348"/>
      <c r="O41" s="348"/>
      <c r="P41" s="332"/>
      <c r="Q41" s="332"/>
      <c r="R41" s="332"/>
      <c r="S41" s="332"/>
      <c r="T41" s="332"/>
      <c r="U41" s="332"/>
      <c r="V41" s="332"/>
      <c r="Z41" s="333"/>
      <c r="AA41" s="333"/>
      <c r="AB41" s="333"/>
      <c r="AC41" s="333"/>
      <c r="AD41" s="333"/>
      <c r="AE41" s="333"/>
    </row>
    <row r="42" spans="1:31" x14ac:dyDescent="0.35">
      <c r="A42" s="332" t="str">
        <f>IF(AND(F44=G44,H44=I44,J44=K44,F44="A"),"2016 - kwh",IF(AND(F44=G44,H44=I44,J44&lt;&gt;K44,F44="A"),"2017 - kwh",IF(AND(F44=G44,H44&lt;&gt;I44,F44="A"),"2018 - kwh","N/A")))</f>
        <v>N/A</v>
      </c>
      <c r="B42" s="332" t="str">
        <f>IF(AND(F44="A",G44="A"),"A","")</f>
        <v/>
      </c>
      <c r="C42" s="338" t="s">
        <v>297</v>
      </c>
      <c r="D42" s="339" t="str">
        <f>'4. Billing Det. for Def-Var'!A20</f>
        <v>GENERAL SERVICE 50 TO 999 KW SERVICE CLASSIFICATION</v>
      </c>
      <c r="E42" s="340" t="s">
        <v>243</v>
      </c>
      <c r="F42" s="697">
        <v>34053104.090863004</v>
      </c>
      <c r="G42" s="697">
        <v>33266212.061177999</v>
      </c>
      <c r="H42" s="697">
        <v>79743178.307141423</v>
      </c>
      <c r="I42" s="697">
        <v>81744353.22152099</v>
      </c>
      <c r="J42" s="341"/>
      <c r="K42" s="341"/>
      <c r="L42" s="341"/>
      <c r="M42" s="341"/>
      <c r="N42" s="341"/>
      <c r="O42" s="341"/>
      <c r="P42" s="332"/>
      <c r="Q42" s="332"/>
      <c r="R42" s="332"/>
      <c r="S42" s="332"/>
      <c r="T42" s="332"/>
      <c r="U42" s="332"/>
      <c r="V42" s="332"/>
      <c r="Z42" s="333"/>
      <c r="AA42" s="333" t="str">
        <f>IF(AND(F44=G44,H44=I44,F44="A"),"2016 - kwh","")</f>
        <v/>
      </c>
      <c r="AB42" s="333" t="str">
        <f>IF(OR(B42="2017 - kwh",B42="2018 - kwh"),"2016 - kwh","")</f>
        <v/>
      </c>
      <c r="AC42" s="333"/>
      <c r="AD42" s="333"/>
      <c r="AE42" s="333"/>
    </row>
    <row r="43" spans="1:31" x14ac:dyDescent="0.35">
      <c r="A43" s="332" t="str">
        <f>IF(AND(F44=G44,H44=I44,J44=K44,F44="A"),"2016 - kw",IF(AND(F44=G44,H44=I44,J44&lt;&gt;K44,F44="A"),"2017 - kw",IF(AND(F44=G44,H44&lt;&gt;I44,F44="A"),"2018 - kw","N/A")))</f>
        <v>N/A</v>
      </c>
      <c r="B43" s="332" t="str">
        <f>IF(AND(F44="A",G44="A"),"A","")</f>
        <v/>
      </c>
      <c r="C43" s="342"/>
      <c r="D43" s="343" t="str">
        <f>D42 &amp; "kW"</f>
        <v>GENERAL SERVICE 50 TO 999 KW SERVICE CLASSIFICATIONkW</v>
      </c>
      <c r="E43" s="344" t="s">
        <v>292</v>
      </c>
      <c r="F43" s="697">
        <v>93848.417086000001</v>
      </c>
      <c r="G43" s="697">
        <v>93666.36020499999</v>
      </c>
      <c r="H43" s="697">
        <v>196055.65106299997</v>
      </c>
      <c r="I43" s="697">
        <v>207319.21115500003</v>
      </c>
      <c r="J43" s="341"/>
      <c r="K43" s="341"/>
      <c r="L43" s="341"/>
      <c r="M43" s="341"/>
      <c r="N43" s="341"/>
      <c r="O43" s="341"/>
      <c r="P43" s="332"/>
      <c r="Q43" s="332"/>
      <c r="R43" s="332"/>
      <c r="S43" s="332"/>
      <c r="T43" s="332"/>
      <c r="U43" s="332"/>
      <c r="V43" s="332"/>
      <c r="Z43" s="333"/>
      <c r="AA43" s="333" t="str">
        <f>IF(AND(F44=G44,H44=I44,F44="A"),"2016 - kw","")</f>
        <v/>
      </c>
      <c r="AB43" s="333" t="str">
        <f>IF(OR(B43="2017 - kw",B43="2018 - kw"),"2016 - kw","")</f>
        <v/>
      </c>
      <c r="AC43" s="333"/>
      <c r="AD43" s="333"/>
      <c r="AE43" s="333"/>
    </row>
    <row r="44" spans="1:31" x14ac:dyDescent="0.35">
      <c r="A44" s="332"/>
      <c r="B44" s="332"/>
      <c r="C44" s="345"/>
      <c r="D44" s="346"/>
      <c r="E44" s="347" t="s">
        <v>293</v>
      </c>
      <c r="F44" s="698" t="s">
        <v>202</v>
      </c>
      <c r="G44" s="698" t="s">
        <v>203</v>
      </c>
      <c r="H44" s="698" t="s">
        <v>202</v>
      </c>
      <c r="I44" s="698" t="s">
        <v>203</v>
      </c>
      <c r="J44" s="348"/>
      <c r="K44" s="348"/>
      <c r="L44" s="348"/>
      <c r="M44" s="348"/>
      <c r="N44" s="348"/>
      <c r="O44" s="348"/>
      <c r="P44" s="332"/>
      <c r="Q44" s="332"/>
      <c r="R44" s="332"/>
      <c r="S44" s="332"/>
      <c r="T44" s="332"/>
      <c r="U44" s="332"/>
      <c r="V44" s="332"/>
      <c r="Z44" s="333"/>
      <c r="AA44" s="333"/>
      <c r="AB44" s="333"/>
      <c r="AC44" s="333"/>
      <c r="AD44" s="333"/>
      <c r="AE44" s="333"/>
    </row>
    <row r="45" spans="1:31" x14ac:dyDescent="0.35">
      <c r="A45" s="332" t="str">
        <f>IF(AND(F47=G47,H47=I47,J47=K47,F47="A"),"2016 - kwh",IF(AND(F47=G47,H47=I47,J47&lt;&gt;K47,F47="A"),"2017 - kwh",IF(AND(F47=G47,H47&lt;&gt;I47,F47="A"),"2018 - kwh","N/A")))</f>
        <v>N/A</v>
      </c>
      <c r="B45" s="332" t="str">
        <f>IF(AND(F47="A",G47="A"),"A","")</f>
        <v/>
      </c>
      <c r="C45" s="338" t="s">
        <v>298</v>
      </c>
      <c r="D45" s="339" t="str">
        <f>D42</f>
        <v>GENERAL SERVICE 50 TO 999 KW SERVICE CLASSIFICATION</v>
      </c>
      <c r="E45" s="340" t="s">
        <v>243</v>
      </c>
      <c r="F45" s="697">
        <v>74378066.528496996</v>
      </c>
      <c r="G45" s="697">
        <v>70179322.761336014</v>
      </c>
      <c r="H45" s="697">
        <v>40311108.832478002</v>
      </c>
      <c r="I45" s="697">
        <v>41125456.397327997</v>
      </c>
      <c r="J45" s="341"/>
      <c r="K45" s="341"/>
      <c r="L45" s="341"/>
      <c r="M45" s="341"/>
      <c r="N45" s="341"/>
      <c r="O45" s="341"/>
      <c r="P45" s="332"/>
      <c r="Q45" s="332"/>
      <c r="R45" s="332"/>
      <c r="S45" s="332"/>
      <c r="T45" s="332"/>
      <c r="U45" s="332"/>
      <c r="V45" s="332"/>
      <c r="Z45" s="333"/>
      <c r="AA45" s="333" t="str">
        <f>IF(AND(F47=G47,H47=I47,F47="A"),"2016 - kwh","")</f>
        <v/>
      </c>
      <c r="AB45" s="333" t="str">
        <f>IF(OR(B45="2017 - kwh",B45="2018 - kwh"),"2016 - kwh","")</f>
        <v/>
      </c>
      <c r="AC45" s="333"/>
      <c r="AD45" s="333"/>
      <c r="AE45" s="333"/>
    </row>
    <row r="46" spans="1:31" x14ac:dyDescent="0.35">
      <c r="A46" s="332" t="str">
        <f>IF(AND(F47=G47,H47=I47,J47=K47,F47="A"),"2016 - kw",IF(AND(F47=G47,H47=I47,J47&lt;&gt;K47,F47="A"),"2017 - kw",IF(AND(F47=G47,H47&lt;&gt;I47,F47="A"),"2018 - kw","N/A")))</f>
        <v>N/A</v>
      </c>
      <c r="B46" s="332" t="str">
        <f>IF(AND(F47="A",G47="A"),"A","")</f>
        <v/>
      </c>
      <c r="C46" s="342"/>
      <c r="D46" s="343" t="str">
        <f>D45 &amp; "kW"</f>
        <v>GENERAL SERVICE 50 TO 999 KW SERVICE CLASSIFICATIONkW</v>
      </c>
      <c r="E46" s="344" t="s">
        <v>292</v>
      </c>
      <c r="F46" s="697">
        <v>179700.484921</v>
      </c>
      <c r="G46" s="697">
        <v>170160.04346699998</v>
      </c>
      <c r="H46" s="697">
        <v>95821.535959999994</v>
      </c>
      <c r="I46" s="697">
        <v>96577.412052999978</v>
      </c>
      <c r="J46" s="341"/>
      <c r="K46" s="341"/>
      <c r="L46" s="341"/>
      <c r="M46" s="341"/>
      <c r="N46" s="341"/>
      <c r="O46" s="341"/>
      <c r="P46" s="332"/>
      <c r="Q46" s="332"/>
      <c r="R46" s="332"/>
      <c r="S46" s="332"/>
      <c r="T46" s="332"/>
      <c r="U46" s="332"/>
      <c r="V46" s="332"/>
      <c r="Z46" s="333"/>
      <c r="AA46" s="333" t="str">
        <f>IF(AND(F47=G47,H47=I47,F47="A"),"2016 - kw","")</f>
        <v/>
      </c>
      <c r="AB46" s="333" t="str">
        <f>IF(OR(B46="2017 - kw",B46="2018 - kw"),"2016 - kw","")</f>
        <v/>
      </c>
      <c r="AC46" s="333"/>
      <c r="AD46" s="333"/>
      <c r="AE46" s="333"/>
    </row>
    <row r="47" spans="1:31" x14ac:dyDescent="0.35">
      <c r="A47" s="332"/>
      <c r="B47" s="332"/>
      <c r="C47" s="345"/>
      <c r="D47" s="346"/>
      <c r="E47" s="347" t="s">
        <v>293</v>
      </c>
      <c r="F47" s="698" t="s">
        <v>203</v>
      </c>
      <c r="G47" s="698" t="s">
        <v>202</v>
      </c>
      <c r="H47" s="698" t="s">
        <v>203</v>
      </c>
      <c r="I47" s="698" t="s">
        <v>202</v>
      </c>
      <c r="J47" s="348"/>
      <c r="K47" s="348"/>
      <c r="L47" s="348"/>
      <c r="M47" s="348"/>
      <c r="N47" s="348"/>
      <c r="O47" s="348"/>
      <c r="P47" s="332"/>
      <c r="Q47" s="332"/>
      <c r="R47" s="332"/>
      <c r="S47" s="332"/>
      <c r="T47" s="332"/>
      <c r="U47" s="332"/>
      <c r="V47" s="332"/>
      <c r="Z47" s="333"/>
      <c r="AA47" s="333"/>
      <c r="AB47" s="333"/>
      <c r="AC47" s="333"/>
      <c r="AD47" s="333"/>
      <c r="AE47" s="333"/>
    </row>
    <row r="48" spans="1:31" x14ac:dyDescent="0.35">
      <c r="A48" s="332" t="str">
        <f>IF(AND(F50=G50,H50=I50,J50=K50,F50="A"),"2016 - kwh",IF(AND(F50=G50,H50=I50,J50&lt;&gt;K50,F50="A"),"2017 - kwh",IF(AND(F50=G50,H50&lt;&gt;I50,F50="A"),"2018 - kwh","N/A")))</f>
        <v>N/A</v>
      </c>
      <c r="B48" s="332" t="str">
        <f>IF(AND(F50="A",G50="A"),"A","")</f>
        <v/>
      </c>
      <c r="C48" s="338" t="s">
        <v>299</v>
      </c>
      <c r="D48" s="339" t="str">
        <f>'4. Billing Det. for Def-Var'!A19</f>
        <v>GENERAL SERVICE LESS THAN 50 KW SERVICE CLASSIFICATION</v>
      </c>
      <c r="E48" s="340" t="s">
        <v>243</v>
      </c>
      <c r="F48" s="697">
        <v>0</v>
      </c>
      <c r="G48" s="697">
        <v>0</v>
      </c>
      <c r="H48" s="697">
        <v>156415.747515</v>
      </c>
      <c r="I48" s="697">
        <v>197897.18464200001</v>
      </c>
      <c r="J48" s="341"/>
      <c r="K48" s="341"/>
      <c r="L48" s="341"/>
      <c r="M48" s="341"/>
      <c r="N48" s="341"/>
      <c r="O48" s="341"/>
      <c r="P48" s="332"/>
      <c r="Q48" s="332"/>
      <c r="R48" s="332"/>
      <c r="S48" s="332"/>
      <c r="T48" s="332"/>
      <c r="U48" s="332"/>
      <c r="V48" s="332"/>
      <c r="Z48" s="333"/>
      <c r="AA48" s="333" t="str">
        <f>IF(AND(F50=G50,H50=I50,F50="A"),"2016 - kwh","")</f>
        <v/>
      </c>
      <c r="AB48" s="333" t="str">
        <f>IF(OR(B48="2017 - kwh",B48="2018 - kwh"),"2016 - kwh","")</f>
        <v/>
      </c>
      <c r="AC48" s="333"/>
      <c r="AD48" s="333"/>
      <c r="AE48" s="333"/>
    </row>
    <row r="49" spans="1:31" x14ac:dyDescent="0.35">
      <c r="A49" s="332" t="str">
        <f>IF(AND(F50=G50,H50=I50,J50=K50,F50="A"),"2016 - kw",IF(AND(F50=G50,H50=I50,J50&lt;&gt;K50,F50="A"),"2017 - kw",IF(AND(F50=G50,H50&lt;&gt;I50,F50="A"),"2018 - kw","N/A")))</f>
        <v>N/A</v>
      </c>
      <c r="B49" s="332" t="str">
        <f>IF(AND(F50="A",G50="A"),"A","")</f>
        <v/>
      </c>
      <c r="C49" s="342"/>
      <c r="D49" s="343" t="str">
        <f>D48 &amp; "kW"</f>
        <v>GENERAL SERVICE LESS THAN 50 KW SERVICE CLASSIFICATIONkW</v>
      </c>
      <c r="E49" s="344" t="s">
        <v>292</v>
      </c>
      <c r="F49" s="697">
        <v>0</v>
      </c>
      <c r="G49" s="697">
        <v>0</v>
      </c>
      <c r="H49" s="697">
        <v>286.24779000000001</v>
      </c>
      <c r="I49" s="697">
        <v>365.88548600000001</v>
      </c>
      <c r="J49" s="341"/>
      <c r="K49" s="341"/>
      <c r="L49" s="341"/>
      <c r="M49" s="341"/>
      <c r="N49" s="341"/>
      <c r="O49" s="341"/>
      <c r="P49" s="332"/>
      <c r="Q49" s="332"/>
      <c r="R49" s="332"/>
      <c r="S49" s="332"/>
      <c r="T49" s="332"/>
      <c r="U49" s="332"/>
      <c r="V49" s="332"/>
      <c r="Z49" s="333"/>
      <c r="AA49" s="333" t="str">
        <f>IF(AND(F50=G50,H50=I50,F50="A"),"2016 - kw","")</f>
        <v/>
      </c>
      <c r="AB49" s="333" t="str">
        <f>IF(OR(B49="2017 - kw",B49="2018 - kw"),"2016 - kw","")</f>
        <v/>
      </c>
      <c r="AC49" s="333"/>
      <c r="AD49" s="333"/>
      <c r="AE49" s="333"/>
    </row>
    <row r="50" spans="1:31" x14ac:dyDescent="0.35">
      <c r="A50" s="332"/>
      <c r="B50" s="332"/>
      <c r="C50" s="345"/>
      <c r="D50" s="346"/>
      <c r="E50" s="347" t="s">
        <v>293</v>
      </c>
      <c r="F50" s="698" t="s">
        <v>202</v>
      </c>
      <c r="G50" s="698" t="s">
        <v>203</v>
      </c>
      <c r="H50" s="698" t="s">
        <v>202</v>
      </c>
      <c r="I50" s="698" t="s">
        <v>203</v>
      </c>
      <c r="J50" s="348"/>
      <c r="K50" s="348"/>
      <c r="L50" s="348"/>
      <c r="M50" s="348"/>
      <c r="N50" s="348"/>
      <c r="O50" s="348"/>
      <c r="P50" s="332"/>
      <c r="Q50" s="699"/>
      <c r="R50" s="699"/>
      <c r="S50" s="699"/>
      <c r="T50" s="699"/>
      <c r="U50" s="332"/>
      <c r="V50" s="332"/>
      <c r="Z50" s="333"/>
      <c r="AA50" s="333"/>
      <c r="AB50" s="333"/>
      <c r="AC50" s="333"/>
      <c r="AD50" s="333"/>
      <c r="AE50" s="333"/>
    </row>
    <row r="51" spans="1:31" x14ac:dyDescent="0.35">
      <c r="A51" s="332" t="str">
        <f>IF(AND(F53=G53,H53=I53,J53=K53,F53="A"),"2016 - kwh",IF(AND(F53=G53,H53=I53,J53&lt;&gt;K53,F53="A"),"2017 - kwh",IF(AND(F53=G53,H53&lt;&gt;I53,F53="A"),"2018 - kwh","N/A")))</f>
        <v>N/A</v>
      </c>
      <c r="B51" s="332" t="str">
        <f>IF(AND(F53="A",G53="A"),"A","")</f>
        <v/>
      </c>
      <c r="C51" s="338" t="s">
        <v>300</v>
      </c>
      <c r="D51" s="339" t="str">
        <f>D48</f>
        <v>GENERAL SERVICE LESS THAN 50 KW SERVICE CLASSIFICATION</v>
      </c>
      <c r="E51" s="340" t="s">
        <v>243</v>
      </c>
      <c r="F51" s="697">
        <v>146188.45602700001</v>
      </c>
      <c r="G51" s="697">
        <v>146082.18268199998</v>
      </c>
      <c r="H51" s="697">
        <v>0</v>
      </c>
      <c r="I51" s="697">
        <v>0</v>
      </c>
      <c r="J51" s="341"/>
      <c r="K51" s="341"/>
      <c r="L51" s="341"/>
      <c r="M51" s="341"/>
      <c r="N51" s="341"/>
      <c r="O51" s="341"/>
      <c r="P51" s="332"/>
      <c r="Q51" s="699"/>
      <c r="R51" s="699"/>
      <c r="S51" s="699"/>
      <c r="T51" s="699"/>
      <c r="U51" s="332"/>
      <c r="V51" s="332"/>
      <c r="Z51" s="333"/>
      <c r="AA51" s="333" t="str">
        <f>IF(AND(F53=G53,H53=I53,F53="A"),"2016 - kwh","")</f>
        <v/>
      </c>
      <c r="AB51" s="333" t="str">
        <f>IF(OR(B51="2017 - kwh",B51="2018 - kwh"),"2016 - kwh","")</f>
        <v/>
      </c>
      <c r="AC51" s="333"/>
      <c r="AD51" s="333"/>
      <c r="AE51" s="333"/>
    </row>
    <row r="52" spans="1:31" x14ac:dyDescent="0.35">
      <c r="A52" s="332" t="str">
        <f>IF(AND(F53=G53,H53=I53,J53=K53,F53="A"),"2016 - kw",IF(AND(F53=G53,H53=I53,J53&lt;&gt;K53,F53="A"),"2017 - kw",IF(AND(F53=G53,H53&lt;&gt;I53,F53="A"),"2018 - kw","N/A")))</f>
        <v>N/A</v>
      </c>
      <c r="B52" s="332" t="str">
        <f>IF(AND(F53="A",G53="A"),"A","")</f>
        <v/>
      </c>
      <c r="C52" s="342"/>
      <c r="D52" s="343" t="str">
        <f>D51 &amp; "kW"</f>
        <v>GENERAL SERVICE LESS THAN 50 KW SERVICE CLASSIFICATIONkW</v>
      </c>
      <c r="E52" s="344" t="s">
        <v>292</v>
      </c>
      <c r="F52" s="697">
        <v>269.080062</v>
      </c>
      <c r="G52" s="697">
        <v>251.092986</v>
      </c>
      <c r="H52" s="697">
        <v>0</v>
      </c>
      <c r="I52" s="697">
        <v>0</v>
      </c>
      <c r="J52" s="341"/>
      <c r="K52" s="341"/>
      <c r="L52" s="341"/>
      <c r="M52" s="341"/>
      <c r="N52" s="341"/>
      <c r="O52" s="341"/>
      <c r="P52" s="332"/>
      <c r="Q52" s="699"/>
      <c r="R52" s="699"/>
      <c r="S52" s="699"/>
      <c r="T52" s="323"/>
      <c r="U52" s="332"/>
      <c r="V52" s="332"/>
      <c r="Z52" s="333"/>
      <c r="AA52" s="333" t="str">
        <f>IF(AND(F53=G53,H53=I53,F53="A"),"2016 - kw","")</f>
        <v/>
      </c>
      <c r="AB52" s="333" t="str">
        <f>IF(OR(B52="2017 - kw",B52="2018 - kw"),"2016 - kw","")</f>
        <v/>
      </c>
      <c r="AC52" s="333"/>
      <c r="AD52" s="333"/>
      <c r="AE52" s="333"/>
    </row>
    <row r="53" spans="1:31" x14ac:dyDescent="0.35">
      <c r="A53" s="332"/>
      <c r="B53" s="332"/>
      <c r="C53" s="345"/>
      <c r="D53" s="346"/>
      <c r="E53" s="347" t="s">
        <v>293</v>
      </c>
      <c r="F53" s="698" t="s">
        <v>203</v>
      </c>
      <c r="G53" s="698" t="s">
        <v>202</v>
      </c>
      <c r="H53" s="698" t="s">
        <v>203</v>
      </c>
      <c r="I53" s="698" t="s">
        <v>202</v>
      </c>
      <c r="J53" s="348"/>
      <c r="K53" s="348"/>
      <c r="L53" s="348"/>
      <c r="M53" s="348"/>
      <c r="N53" s="348"/>
      <c r="O53" s="348"/>
      <c r="P53" s="332"/>
      <c r="Q53" s="699"/>
      <c r="R53" s="699"/>
      <c r="S53" s="323"/>
      <c r="T53" s="323"/>
      <c r="U53" s="332"/>
      <c r="V53" s="332"/>
      <c r="Z53" s="333"/>
      <c r="AA53" s="333"/>
      <c r="AB53" s="333"/>
      <c r="AC53" s="333"/>
      <c r="AD53" s="333"/>
      <c r="AE53" s="333"/>
    </row>
    <row r="54" spans="1:31" hidden="1" x14ac:dyDescent="0.35">
      <c r="A54" s="332" t="str">
        <f>IF(AND(F56=G56,H56=I56,J56=K56,F56="A"),"2016 - kwh",IF(AND(F56=G56,H56=I56,J56&lt;&gt;K56,F56="A"),"2017 - kwh",IF(AND(F56=G56,H56&lt;&gt;I56,F56="A"),"2018 - kwh","N/A")))</f>
        <v>N/A</v>
      </c>
      <c r="B54" s="332" t="str">
        <f>IF(AND(F56="A",G56="A"),"A","")</f>
        <v/>
      </c>
      <c r="C54" s="338" t="s">
        <v>301</v>
      </c>
      <c r="D54" s="339"/>
      <c r="E54" s="340" t="s">
        <v>243</v>
      </c>
      <c r="F54" s="341"/>
      <c r="G54" s="341"/>
      <c r="H54" s="341"/>
      <c r="I54" s="341"/>
      <c r="J54" s="341"/>
      <c r="K54" s="341"/>
      <c r="L54" s="341"/>
      <c r="M54" s="341"/>
      <c r="N54" s="341"/>
      <c r="O54" s="341"/>
      <c r="P54" s="332"/>
      <c r="Q54" s="332"/>
      <c r="R54" s="332"/>
      <c r="S54" s="332"/>
      <c r="T54" s="332"/>
      <c r="U54" s="332"/>
      <c r="V54" s="332"/>
      <c r="Z54" s="333"/>
      <c r="AA54" s="333" t="str">
        <f>IF(AND(F56=G56,H56=I56,F56="A"),"2016 - kwh","")</f>
        <v/>
      </c>
      <c r="AB54" s="333" t="str">
        <f>IF(OR(B54="2017 - kwh",B54="2018 - kwh"),"2016 - kwh","")</f>
        <v/>
      </c>
      <c r="AC54" s="333"/>
      <c r="AD54" s="333"/>
      <c r="AE54" s="333"/>
    </row>
    <row r="55" spans="1:31" hidden="1" x14ac:dyDescent="0.35">
      <c r="A55" s="332" t="str">
        <f>IF(AND(F56=G56,H56=I56,J56=K56,F56="A"),"2016 - kw",IF(AND(F56=G56,H56=I56,J56&lt;&gt;K56,F56="A"),"2017 - kw",IF(AND(F56=G56,H56&lt;&gt;I56,F56="A"),"2018 - kw","N/A")))</f>
        <v>N/A</v>
      </c>
      <c r="B55" s="332" t="str">
        <f>IF(AND(F56="A",G56="A"),"A","")</f>
        <v/>
      </c>
      <c r="C55" s="342"/>
      <c r="D55" s="343" t="str">
        <f>D54 &amp; "kW"</f>
        <v>kW</v>
      </c>
      <c r="E55" s="344" t="s">
        <v>292</v>
      </c>
      <c r="F55" s="341"/>
      <c r="G55" s="341"/>
      <c r="H55" s="341"/>
      <c r="I55" s="341"/>
      <c r="J55" s="341"/>
      <c r="K55" s="341"/>
      <c r="L55" s="341"/>
      <c r="M55" s="341"/>
      <c r="N55" s="341"/>
      <c r="O55" s="341"/>
      <c r="P55" s="332"/>
      <c r="Q55" s="332"/>
      <c r="R55" s="332"/>
      <c r="S55" s="332"/>
      <c r="T55" s="332"/>
      <c r="U55" s="332"/>
      <c r="V55" s="332"/>
      <c r="Z55" s="333"/>
      <c r="AA55" s="333" t="str">
        <f>IF(AND(F56=G56,H56=I56,F56="A"),"2016 - kw","")</f>
        <v/>
      </c>
      <c r="AB55" s="333" t="str">
        <f>IF(OR(B55="2017 - kw",B55="2018 - kw"),"2016 - kw","")</f>
        <v/>
      </c>
      <c r="AC55" s="333"/>
      <c r="AD55" s="333"/>
      <c r="AE55" s="333"/>
    </row>
    <row r="56" spans="1:31" hidden="1" x14ac:dyDescent="0.35">
      <c r="A56" s="332"/>
      <c r="B56" s="332"/>
      <c r="C56" s="345"/>
      <c r="D56" s="346"/>
      <c r="E56" s="347" t="s">
        <v>293</v>
      </c>
      <c r="F56" s="348"/>
      <c r="G56" s="348"/>
      <c r="H56" s="348"/>
      <c r="I56" s="348"/>
      <c r="J56" s="348"/>
      <c r="K56" s="348"/>
      <c r="L56" s="348"/>
      <c r="M56" s="348"/>
      <c r="N56" s="348"/>
      <c r="O56" s="348"/>
      <c r="P56" s="332"/>
      <c r="Q56" s="332"/>
      <c r="R56" s="332"/>
      <c r="S56" s="332"/>
      <c r="T56" s="332"/>
      <c r="U56" s="332"/>
      <c r="V56" s="332"/>
      <c r="Z56" s="333"/>
      <c r="AA56" s="333"/>
      <c r="AB56" s="333"/>
      <c r="AC56" s="333"/>
      <c r="AD56" s="333"/>
      <c r="AE56" s="333"/>
    </row>
    <row r="57" spans="1:31" hidden="1" x14ac:dyDescent="0.35">
      <c r="A57" s="332" t="str">
        <f>IF(AND(F59=G59,H59=I59,J59=K59,F59="A"),"2016 - kwh",IF(AND(F59=G59,H59=I59,J59&lt;&gt;K59,F59="A"),"2017 - kwh",IF(AND(F59=G59,H59&lt;&gt;I59,F59="A"),"2018 - kwh","N/A")))</f>
        <v>N/A</v>
      </c>
      <c r="B57" s="332" t="str">
        <f>IF(AND(F59="A",G59="A"),"A","")</f>
        <v/>
      </c>
      <c r="C57" s="338" t="s">
        <v>302</v>
      </c>
      <c r="D57" s="339"/>
      <c r="E57" s="340" t="s">
        <v>243</v>
      </c>
      <c r="F57" s="341"/>
      <c r="G57" s="341"/>
      <c r="H57" s="341"/>
      <c r="I57" s="341"/>
      <c r="J57" s="341"/>
      <c r="K57" s="341"/>
      <c r="L57" s="341"/>
      <c r="M57" s="341"/>
      <c r="N57" s="341"/>
      <c r="O57" s="341"/>
      <c r="P57" s="332"/>
      <c r="Q57" s="332"/>
      <c r="R57" s="332"/>
      <c r="S57" s="332"/>
      <c r="T57" s="332"/>
      <c r="U57" s="332"/>
      <c r="V57" s="332"/>
      <c r="Z57" s="333"/>
      <c r="AA57" s="333" t="str">
        <f>IF(AND(F59=G59,H59=I59,F59="A"),"2016 - kwh","")</f>
        <v/>
      </c>
      <c r="AB57" s="333" t="str">
        <f>IF(OR(B57="2017 - kwh",B57="2018 - kwh"),"2016 - kwh","")</f>
        <v/>
      </c>
      <c r="AC57" s="333"/>
      <c r="AD57" s="333"/>
      <c r="AE57" s="333"/>
    </row>
    <row r="58" spans="1:31" hidden="1" x14ac:dyDescent="0.35">
      <c r="A58" s="332" t="str">
        <f>IF(AND(F59=G59,H59=I59,J59=K59,F59="A"),"2016 - kw",IF(AND(F59=G59,H59=I59,J59&lt;&gt;K59,F59="A"),"2017 - kw",IF(AND(F59=G59,H59&lt;&gt;I59,F59="A"),"2018 - kw","N/A")))</f>
        <v>N/A</v>
      </c>
      <c r="B58" s="332" t="str">
        <f>IF(AND(F59="A",G59="A"),"A","")</f>
        <v/>
      </c>
      <c r="C58" s="342"/>
      <c r="D58" s="343" t="str">
        <f>D57 &amp; "kW"</f>
        <v>kW</v>
      </c>
      <c r="E58" s="344" t="s">
        <v>292</v>
      </c>
      <c r="F58" s="341"/>
      <c r="G58" s="341"/>
      <c r="H58" s="341"/>
      <c r="I58" s="341"/>
      <c r="J58" s="341"/>
      <c r="K58" s="341"/>
      <c r="L58" s="341"/>
      <c r="M58" s="341"/>
      <c r="N58" s="341"/>
      <c r="O58" s="341"/>
      <c r="P58" s="332"/>
      <c r="Q58" s="332"/>
      <c r="R58" s="332"/>
      <c r="S58" s="332"/>
      <c r="T58" s="332"/>
      <c r="U58" s="332"/>
      <c r="V58" s="332"/>
      <c r="Z58" s="333"/>
      <c r="AA58" s="333" t="str">
        <f>IF(AND(F59=G59,H59=I59,F59="A"),"2016 - kw","")</f>
        <v/>
      </c>
      <c r="AB58" s="333" t="str">
        <f>IF(OR(B58="2017 - kw",B58="2018 - kw"),"2016 - kw","")</f>
        <v/>
      </c>
      <c r="AC58" s="333"/>
      <c r="AD58" s="333"/>
      <c r="AE58" s="333"/>
    </row>
    <row r="59" spans="1:31" hidden="1" x14ac:dyDescent="0.35">
      <c r="A59" s="332"/>
      <c r="B59" s="332"/>
      <c r="C59" s="345"/>
      <c r="D59" s="346"/>
      <c r="E59" s="347" t="s">
        <v>293</v>
      </c>
      <c r="F59" s="348"/>
      <c r="G59" s="348"/>
      <c r="H59" s="348"/>
      <c r="I59" s="348"/>
      <c r="J59" s="348"/>
      <c r="K59" s="348"/>
      <c r="L59" s="348"/>
      <c r="M59" s="348"/>
      <c r="N59" s="348"/>
      <c r="O59" s="348"/>
      <c r="P59" s="332"/>
      <c r="Q59" s="332"/>
      <c r="R59" s="332"/>
      <c r="S59" s="332"/>
      <c r="T59" s="332"/>
      <c r="U59" s="332"/>
      <c r="V59" s="332"/>
      <c r="Z59" s="333"/>
      <c r="AA59" s="333"/>
      <c r="AB59" s="333"/>
      <c r="AC59" s="333"/>
      <c r="AD59" s="333"/>
      <c r="AE59" s="333"/>
    </row>
    <row r="60" spans="1:31" hidden="1" x14ac:dyDescent="0.35">
      <c r="A60" s="332" t="str">
        <f>IF(AND(F62=G62,H62=I62,J62=K62,F62="A"),"2016 - kwh",IF(AND(F62=G62,H62=I62,J62&lt;&gt;K62,F62="A"),"2017 - kwh",IF(AND(F62=G62,H62&lt;&gt;I62,F62="A"),"2018 - kwh","N/A")))</f>
        <v>N/A</v>
      </c>
      <c r="B60" s="332" t="str">
        <f>IF(AND(F62="A",G62="A"),"A","")</f>
        <v/>
      </c>
      <c r="C60" s="338" t="s">
        <v>303</v>
      </c>
      <c r="D60" s="339"/>
      <c r="E60" s="340" t="s">
        <v>243</v>
      </c>
      <c r="F60" s="341"/>
      <c r="G60" s="341"/>
      <c r="H60" s="341"/>
      <c r="I60" s="341"/>
      <c r="J60" s="341"/>
      <c r="K60" s="341"/>
      <c r="L60" s="341"/>
      <c r="M60" s="341"/>
      <c r="N60" s="341"/>
      <c r="O60" s="341"/>
      <c r="P60" s="332"/>
      <c r="Q60" s="332"/>
      <c r="R60" s="332"/>
      <c r="S60" s="332"/>
      <c r="T60" s="332"/>
      <c r="U60" s="332"/>
      <c r="V60" s="332"/>
      <c r="Z60" s="333"/>
      <c r="AA60" s="333" t="str">
        <f>IF(AND(F62=G62,H62=I62,F62="A"),"2016 - kwh","")</f>
        <v/>
      </c>
      <c r="AB60" s="333" t="str">
        <f>IF(OR(B60="2017 - kwh",B60="2018 - kwh"),"2016 - kwh","")</f>
        <v/>
      </c>
      <c r="AC60" s="333"/>
      <c r="AD60" s="333"/>
      <c r="AE60" s="333"/>
    </row>
    <row r="61" spans="1:31" hidden="1" x14ac:dyDescent="0.35">
      <c r="A61" s="332" t="str">
        <f>IF(AND(F62=G62,H62=I62,J62=K62,F62="A"),"2016 - kw",IF(AND(F62=G62,H62=I62,J62&lt;&gt;K62,F62="A"),"2017 - kw",IF(AND(F62=G62,H62&lt;&gt;I62,F62="A"),"2018 - kw","N/A")))</f>
        <v>N/A</v>
      </c>
      <c r="B61" s="332" t="str">
        <f>IF(AND(F62="A",G62="A"),"A","")</f>
        <v/>
      </c>
      <c r="C61" s="342"/>
      <c r="D61" s="343" t="str">
        <f>D60 &amp; "kW"</f>
        <v>kW</v>
      </c>
      <c r="E61" s="344" t="s">
        <v>292</v>
      </c>
      <c r="F61" s="341"/>
      <c r="G61" s="341"/>
      <c r="H61" s="341"/>
      <c r="I61" s="341"/>
      <c r="J61" s="341"/>
      <c r="K61" s="341"/>
      <c r="L61" s="341"/>
      <c r="M61" s="341"/>
      <c r="N61" s="341"/>
      <c r="O61" s="341"/>
      <c r="P61" s="332"/>
      <c r="Q61" s="332"/>
      <c r="R61" s="332"/>
      <c r="S61" s="332"/>
      <c r="T61" s="332"/>
      <c r="U61" s="332"/>
      <c r="V61" s="332"/>
      <c r="Z61" s="333"/>
      <c r="AA61" s="333" t="str">
        <f>IF(AND(F62=G62,H62=I62,F62="A"),"2016 - kw","")</f>
        <v/>
      </c>
      <c r="AB61" s="333" t="str">
        <f>IF(OR(B61="2017 - kw",B61="2018 - kw"),"2016 - kw","")</f>
        <v/>
      </c>
      <c r="AC61" s="333"/>
      <c r="AD61" s="333"/>
      <c r="AE61" s="333"/>
    </row>
    <row r="62" spans="1:31" hidden="1" x14ac:dyDescent="0.35">
      <c r="A62" s="332"/>
      <c r="B62" s="332"/>
      <c r="C62" s="345"/>
      <c r="D62" s="346"/>
      <c r="E62" s="347" t="s">
        <v>293</v>
      </c>
      <c r="F62" s="348"/>
      <c r="G62" s="348"/>
      <c r="H62" s="348"/>
      <c r="I62" s="348"/>
      <c r="J62" s="348"/>
      <c r="K62" s="348"/>
      <c r="L62" s="348"/>
      <c r="M62" s="348"/>
      <c r="N62" s="348"/>
      <c r="O62" s="348"/>
      <c r="P62" s="332"/>
      <c r="Q62" s="332"/>
      <c r="R62" s="332"/>
      <c r="S62" s="332"/>
      <c r="T62" s="332"/>
      <c r="U62" s="332"/>
      <c r="V62" s="332"/>
      <c r="Z62" s="333"/>
      <c r="AA62" s="333"/>
      <c r="AB62" s="333"/>
      <c r="AC62" s="333"/>
      <c r="AD62" s="333"/>
      <c r="AE62" s="333"/>
    </row>
    <row r="63" spans="1:31" hidden="1" x14ac:dyDescent="0.35">
      <c r="A63" s="332" t="str">
        <f>IF(AND(F65=G65,H65=I65,J65=K65,F65="A"),"2016 - kwh",IF(AND(F65=G65,H65=I65,J65&lt;&gt;K65,F65="A"),"2017 - kwh",IF(AND(F65=G65,H65&lt;&gt;I65,F65="A"),"2018 - kwh","N/A")))</f>
        <v>N/A</v>
      </c>
      <c r="B63" s="332" t="str">
        <f>IF(AND(F65="A",G65="A"),"A","")</f>
        <v/>
      </c>
      <c r="C63" s="338" t="s">
        <v>304</v>
      </c>
      <c r="D63" s="339"/>
      <c r="E63" s="340" t="s">
        <v>243</v>
      </c>
      <c r="F63" s="341"/>
      <c r="G63" s="341"/>
      <c r="H63" s="341"/>
      <c r="I63" s="341"/>
      <c r="J63" s="341"/>
      <c r="K63" s="341"/>
      <c r="L63" s="341"/>
      <c r="M63" s="341"/>
      <c r="N63" s="341"/>
      <c r="O63" s="341"/>
      <c r="P63" s="332"/>
      <c r="Q63" s="332"/>
      <c r="R63" s="332"/>
      <c r="S63" s="332"/>
      <c r="T63" s="332"/>
      <c r="U63" s="332"/>
      <c r="V63" s="332"/>
      <c r="Z63" s="333"/>
      <c r="AA63" s="333" t="str">
        <f>IF(AND(F65=G65,H65=I65,F65="A"),"2016 - kwh","")</f>
        <v/>
      </c>
      <c r="AB63" s="333" t="str">
        <f>IF(OR(B63="2017 - kwh",B63="2018 - kwh"),"2016 - kwh","")</f>
        <v/>
      </c>
      <c r="AC63" s="333"/>
      <c r="AD63" s="333"/>
      <c r="AE63" s="333"/>
    </row>
    <row r="64" spans="1:31" hidden="1" x14ac:dyDescent="0.35">
      <c r="A64" s="332" t="str">
        <f>IF(AND(F65=G65,H65=I65,J65=K65,F65="A"),"2016 - kw",IF(AND(F65=G65,H65=I65,J65&lt;&gt;K65,F65="A"),"2017 - kw",IF(AND(F65=G65,H65&lt;&gt;I65,F65="A"),"2018 - kw","N/A")))</f>
        <v>N/A</v>
      </c>
      <c r="B64" s="332" t="str">
        <f>IF(AND(F65="A",G65="A"),"A","")</f>
        <v/>
      </c>
      <c r="C64" s="342"/>
      <c r="D64" s="343" t="str">
        <f>D63 &amp; "kW"</f>
        <v>kW</v>
      </c>
      <c r="E64" s="344" t="s">
        <v>292</v>
      </c>
      <c r="F64" s="341"/>
      <c r="G64" s="341"/>
      <c r="H64" s="341"/>
      <c r="I64" s="341"/>
      <c r="J64" s="341"/>
      <c r="K64" s="341"/>
      <c r="L64" s="341"/>
      <c r="M64" s="341"/>
      <c r="N64" s="341"/>
      <c r="O64" s="341"/>
      <c r="P64" s="332"/>
      <c r="Q64" s="332"/>
      <c r="R64" s="332"/>
      <c r="S64" s="332"/>
      <c r="T64" s="332"/>
      <c r="U64" s="332"/>
      <c r="V64" s="332"/>
      <c r="Z64" s="333"/>
      <c r="AA64" s="333" t="str">
        <f>IF(AND(F65=G65,H65=I65,F65="A"),"2016 - kw","")</f>
        <v/>
      </c>
      <c r="AB64" s="333" t="str">
        <f>IF(OR(B64="2017 - kw",B64="2018 - kw"),"2016 - kw","")</f>
        <v/>
      </c>
      <c r="AC64" s="333"/>
      <c r="AD64" s="333"/>
      <c r="AE64" s="333"/>
    </row>
    <row r="65" spans="1:31" hidden="1" x14ac:dyDescent="0.35">
      <c r="A65" s="332"/>
      <c r="B65" s="332"/>
      <c r="C65" s="345"/>
      <c r="D65" s="346"/>
      <c r="E65" s="347" t="s">
        <v>293</v>
      </c>
      <c r="F65" s="348"/>
      <c r="G65" s="348"/>
      <c r="H65" s="348"/>
      <c r="I65" s="348"/>
      <c r="J65" s="348"/>
      <c r="K65" s="348"/>
      <c r="L65" s="348"/>
      <c r="M65" s="348"/>
      <c r="N65" s="348"/>
      <c r="O65" s="348"/>
      <c r="P65" s="332"/>
      <c r="Q65" s="332"/>
      <c r="R65" s="332"/>
      <c r="S65" s="332"/>
      <c r="T65" s="332"/>
      <c r="U65" s="332"/>
      <c r="V65" s="332"/>
      <c r="Z65" s="333"/>
      <c r="AA65" s="333"/>
      <c r="AB65" s="333"/>
      <c r="AC65" s="333"/>
      <c r="AD65" s="333"/>
      <c r="AE65" s="333"/>
    </row>
    <row r="66" spans="1:31" hidden="1" x14ac:dyDescent="0.35">
      <c r="A66" s="332" t="str">
        <f>IF(AND(F68=G68,H68=I68,J68=K68,F68="A"),"2016 - kwh",IF(AND(F68=G68,H68=I68,J68&lt;&gt;K68,F68="A"),"2017 - kwh",IF(AND(F68=G68,H68&lt;&gt;I68,F68="A"),"2018 - kwh","N/A")))</f>
        <v>N/A</v>
      </c>
      <c r="B66" s="332" t="str">
        <f>IF(AND(F68="A",G68="A"),"A","")</f>
        <v/>
      </c>
      <c r="C66" s="338" t="s">
        <v>305</v>
      </c>
      <c r="D66" s="339"/>
      <c r="E66" s="340" t="s">
        <v>243</v>
      </c>
      <c r="F66" s="341"/>
      <c r="G66" s="341"/>
      <c r="H66" s="341"/>
      <c r="I66" s="341"/>
      <c r="J66" s="341"/>
      <c r="K66" s="341"/>
      <c r="L66" s="341"/>
      <c r="M66" s="341"/>
      <c r="N66" s="341"/>
      <c r="O66" s="341"/>
      <c r="P66" s="332"/>
      <c r="Q66" s="332"/>
      <c r="R66" s="332"/>
      <c r="S66" s="332"/>
      <c r="T66" s="332"/>
      <c r="U66" s="332"/>
      <c r="V66" s="332"/>
      <c r="Z66" s="333"/>
      <c r="AA66" s="333" t="str">
        <f>IF(AND(F68=G68,H68=I68,F68="A"),"2016 - kwh","")</f>
        <v/>
      </c>
      <c r="AB66" s="333" t="str">
        <f>IF(OR(B66="2017 - kwh",B66="2018 - kwh"),"2016 - kwh","")</f>
        <v/>
      </c>
      <c r="AC66" s="333"/>
      <c r="AD66" s="333"/>
      <c r="AE66" s="333"/>
    </row>
    <row r="67" spans="1:31" hidden="1" x14ac:dyDescent="0.35">
      <c r="A67" s="332" t="str">
        <f>IF(AND(F68=G68,H68=I68,J68=K68,F68="A"),"2016 - kw",IF(AND(F68=G68,H68=I68,J68&lt;&gt;K68,F68="A"),"2017 - kw",IF(AND(F68=G68,H68&lt;&gt;I68,F68="A"),"2018 - kw","N/A")))</f>
        <v>N/A</v>
      </c>
      <c r="B67" s="332" t="str">
        <f>IF(AND(F68="A",G68="A"),"A","")</f>
        <v/>
      </c>
      <c r="C67" s="342"/>
      <c r="D67" s="343" t="str">
        <f>D66 &amp; "kW"</f>
        <v>kW</v>
      </c>
      <c r="E67" s="344" t="s">
        <v>292</v>
      </c>
      <c r="F67" s="341"/>
      <c r="G67" s="341"/>
      <c r="H67" s="341"/>
      <c r="I67" s="341"/>
      <c r="J67" s="341"/>
      <c r="K67" s="341"/>
      <c r="L67" s="341"/>
      <c r="M67" s="341"/>
      <c r="N67" s="341"/>
      <c r="O67" s="341"/>
      <c r="P67" s="332"/>
      <c r="Q67" s="332"/>
      <c r="R67" s="332"/>
      <c r="S67" s="332"/>
      <c r="T67" s="332"/>
      <c r="U67" s="332"/>
      <c r="V67" s="332"/>
      <c r="Z67" s="333"/>
      <c r="AA67" s="333" t="str">
        <f>IF(AND(F68=G68,H68=I68,F68="A"),"2016 - kw","")</f>
        <v/>
      </c>
      <c r="AB67" s="333" t="str">
        <f>IF(OR(B67="2017 - kw",B67="2018 - kw"),"2016 - kw","")</f>
        <v/>
      </c>
      <c r="AC67" s="333"/>
      <c r="AD67" s="333"/>
      <c r="AE67" s="333"/>
    </row>
    <row r="68" spans="1:31" hidden="1" x14ac:dyDescent="0.35">
      <c r="A68" s="332"/>
      <c r="B68" s="332"/>
      <c r="C68" s="345"/>
      <c r="D68" s="346"/>
      <c r="E68" s="347" t="s">
        <v>293</v>
      </c>
      <c r="F68" s="348"/>
      <c r="G68" s="348"/>
      <c r="H68" s="348"/>
      <c r="I68" s="348"/>
      <c r="J68" s="348"/>
      <c r="K68" s="348"/>
      <c r="L68" s="348"/>
      <c r="M68" s="348"/>
      <c r="N68" s="348"/>
      <c r="O68" s="348"/>
      <c r="P68" s="332"/>
      <c r="Q68" s="332"/>
      <c r="R68" s="332"/>
      <c r="S68" s="332"/>
      <c r="T68" s="332"/>
      <c r="U68" s="332"/>
      <c r="V68" s="332"/>
      <c r="Z68" s="333"/>
      <c r="AA68" s="333"/>
      <c r="AB68" s="333"/>
      <c r="AC68" s="333"/>
      <c r="AD68" s="333"/>
      <c r="AE68" s="333"/>
    </row>
    <row r="69" spans="1:31" hidden="1" x14ac:dyDescent="0.35">
      <c r="A69" s="332" t="str">
        <f>IF(AND(F71=G71,H71=I71,J71=K71,F71="A"),"2016 - kwh",IF(AND(F71=G71,H71=I71,J71&lt;&gt;K71,F71="A"),"2017 - kwh",IF(AND(F71=G71,H71&lt;&gt;I71,F71="A"),"2018 - kwh","N/A")))</f>
        <v>N/A</v>
      </c>
      <c r="B69" s="332" t="str">
        <f>IF(AND(F71="A",G71="A"),"A","")</f>
        <v/>
      </c>
      <c r="C69" s="338" t="s">
        <v>306</v>
      </c>
      <c r="D69" s="339"/>
      <c r="E69" s="340" t="s">
        <v>243</v>
      </c>
      <c r="F69" s="341"/>
      <c r="G69" s="341"/>
      <c r="H69" s="341"/>
      <c r="I69" s="341"/>
      <c r="J69" s="341"/>
      <c r="K69" s="341"/>
      <c r="L69" s="341"/>
      <c r="M69" s="341"/>
      <c r="N69" s="341"/>
      <c r="O69" s="341"/>
      <c r="P69" s="332"/>
      <c r="Q69" s="332"/>
      <c r="R69" s="332"/>
      <c r="S69" s="332"/>
      <c r="T69" s="332"/>
      <c r="U69" s="332"/>
      <c r="V69" s="332"/>
      <c r="Z69" s="333"/>
      <c r="AA69" s="333" t="str">
        <f>IF(AND(F71=G71,H71=I71,F71="A"),"2016 - kwh","")</f>
        <v/>
      </c>
      <c r="AB69" s="333" t="str">
        <f>IF(OR(B69="2017 - kwh",B69="2018 - kwh"),"2016 - kwh","")</f>
        <v/>
      </c>
      <c r="AC69" s="333"/>
      <c r="AD69" s="333"/>
      <c r="AE69" s="333"/>
    </row>
    <row r="70" spans="1:31" hidden="1" x14ac:dyDescent="0.35">
      <c r="A70" s="332" t="str">
        <f>IF(AND(F71=G71,H71=I71,J71=K71,F71="A"),"2016 - kw",IF(AND(F71=G71,H71=I71,J71&lt;&gt;K71,F71="A"),"2017 - kw",IF(AND(F71=G71,H71&lt;&gt;I71,F71="A"),"2018 - kw","N/A")))</f>
        <v>N/A</v>
      </c>
      <c r="B70" s="332" t="str">
        <f>IF(AND(F71="A",G71="A"),"A","")</f>
        <v/>
      </c>
      <c r="C70" s="342"/>
      <c r="D70" s="343" t="str">
        <f>D69 &amp; "kW"</f>
        <v>kW</v>
      </c>
      <c r="E70" s="344" t="s">
        <v>292</v>
      </c>
      <c r="F70" s="341"/>
      <c r="G70" s="341"/>
      <c r="H70" s="341"/>
      <c r="I70" s="341"/>
      <c r="J70" s="341"/>
      <c r="K70" s="341"/>
      <c r="L70" s="341"/>
      <c r="M70" s="341"/>
      <c r="N70" s="341"/>
      <c r="O70" s="341"/>
      <c r="P70" s="332"/>
      <c r="Q70" s="332"/>
      <c r="R70" s="332"/>
      <c r="S70" s="332"/>
      <c r="T70" s="332"/>
      <c r="U70" s="332"/>
      <c r="V70" s="332"/>
      <c r="Z70" s="333"/>
      <c r="AA70" s="333" t="str">
        <f>IF(AND(F71=G71,H71=I71,F71="A"),"2016 - kw","")</f>
        <v/>
      </c>
      <c r="AB70" s="333" t="str">
        <f>IF(OR(B70="2017 - kw",B70="2018 - kw"),"2016 - kw","")</f>
        <v/>
      </c>
      <c r="AC70" s="333"/>
      <c r="AD70" s="333"/>
      <c r="AE70" s="333"/>
    </row>
    <row r="71" spans="1:31" hidden="1" x14ac:dyDescent="0.35">
      <c r="A71" s="332"/>
      <c r="B71" s="332"/>
      <c r="C71" s="345"/>
      <c r="D71" s="346"/>
      <c r="E71" s="347" t="s">
        <v>293</v>
      </c>
      <c r="F71" s="348"/>
      <c r="G71" s="348"/>
      <c r="H71" s="348"/>
      <c r="I71" s="348"/>
      <c r="J71" s="348"/>
      <c r="K71" s="348"/>
      <c r="L71" s="348"/>
      <c r="M71" s="348"/>
      <c r="N71" s="348"/>
      <c r="O71" s="348"/>
      <c r="P71" s="332"/>
      <c r="Q71" s="332"/>
      <c r="R71" s="332"/>
      <c r="S71" s="332"/>
      <c r="T71" s="332"/>
      <c r="U71" s="332"/>
      <c r="V71" s="332"/>
      <c r="Z71" s="333"/>
      <c r="AA71" s="333"/>
      <c r="AB71" s="333"/>
      <c r="AC71" s="333"/>
      <c r="AD71" s="333"/>
      <c r="AE71" s="333"/>
    </row>
    <row r="72" spans="1:31" hidden="1" x14ac:dyDescent="0.35">
      <c r="A72" s="332" t="str">
        <f>IF(AND(F74=G74,H74=I74,J74=K74,F74="A"),"2016 - kwh",IF(AND(F74=G74,H74=I74,J74&lt;&gt;K74,F74="A"),"2017 - kwh",IF(AND(F74=G74,H74&lt;&gt;I74,F74="A"),"2018 - kwh","N/A")))</f>
        <v>N/A</v>
      </c>
      <c r="B72" s="332" t="str">
        <f>IF(AND(F74="A",G74="A"),"A","")</f>
        <v/>
      </c>
      <c r="C72" s="338" t="s">
        <v>307</v>
      </c>
      <c r="D72" s="339"/>
      <c r="E72" s="340" t="s">
        <v>243</v>
      </c>
      <c r="F72" s="341"/>
      <c r="G72" s="341"/>
      <c r="H72" s="341"/>
      <c r="I72" s="341"/>
      <c r="J72" s="341"/>
      <c r="K72" s="341"/>
      <c r="L72" s="341"/>
      <c r="M72" s="341"/>
      <c r="N72" s="341"/>
      <c r="O72" s="341"/>
      <c r="P72" s="332"/>
      <c r="Q72" s="332"/>
      <c r="R72" s="332"/>
      <c r="S72" s="332"/>
      <c r="T72" s="332"/>
      <c r="U72" s="332"/>
      <c r="V72" s="332"/>
      <c r="Z72" s="333"/>
      <c r="AA72" s="333" t="str">
        <f>IF(AND(F74=G74,H74=I74,F74="A"),"2016 - kwh","")</f>
        <v/>
      </c>
      <c r="AB72" s="333" t="str">
        <f>IF(OR(B72="2017 - kwh",B72="2018 - kwh"),"2016 - kwh","")</f>
        <v/>
      </c>
      <c r="AC72" s="333"/>
      <c r="AD72" s="333"/>
      <c r="AE72" s="333"/>
    </row>
    <row r="73" spans="1:31" hidden="1" x14ac:dyDescent="0.35">
      <c r="A73" s="332" t="str">
        <f>IF(AND(F74=G74,H74=I74,J74=K74,F74="A"),"2016 - kw",IF(AND(F74=G74,H74=I74,J74&lt;&gt;K74,F74="A"),"2017 - kw",IF(AND(F74=G74,H74&lt;&gt;I74,F74="A"),"2018 - kw","N/A")))</f>
        <v>N/A</v>
      </c>
      <c r="B73" s="332" t="str">
        <f>IF(AND(F74="A",G74="A"),"A","")</f>
        <v/>
      </c>
      <c r="C73" s="342"/>
      <c r="D73" s="343" t="str">
        <f>D72 &amp; "kW"</f>
        <v>kW</v>
      </c>
      <c r="E73" s="344" t="s">
        <v>292</v>
      </c>
      <c r="F73" s="341"/>
      <c r="G73" s="341"/>
      <c r="H73" s="341"/>
      <c r="I73" s="341"/>
      <c r="J73" s="341"/>
      <c r="K73" s="341"/>
      <c r="L73" s="341"/>
      <c r="M73" s="341"/>
      <c r="N73" s="341"/>
      <c r="O73" s="341"/>
      <c r="P73" s="332"/>
      <c r="Q73" s="332"/>
      <c r="R73" s="332"/>
      <c r="S73" s="332"/>
      <c r="T73" s="332"/>
      <c r="U73" s="332"/>
      <c r="V73" s="332"/>
      <c r="Z73" s="333"/>
      <c r="AA73" s="333" t="str">
        <f>IF(AND(F74=G74,H74=I74,F74="A"),"2016 - kw","")</f>
        <v/>
      </c>
      <c r="AB73" s="333" t="str">
        <f>IF(OR(B73="2017 - kw",B73="2018 - kw"),"2016 - kw","")</f>
        <v/>
      </c>
      <c r="AC73" s="333"/>
      <c r="AD73" s="333"/>
      <c r="AE73" s="333"/>
    </row>
    <row r="74" spans="1:31" hidden="1" x14ac:dyDescent="0.35">
      <c r="A74" s="332"/>
      <c r="B74" s="332"/>
      <c r="C74" s="345"/>
      <c r="D74" s="346"/>
      <c r="E74" s="347" t="s">
        <v>293</v>
      </c>
      <c r="F74" s="348"/>
      <c r="G74" s="348"/>
      <c r="H74" s="348"/>
      <c r="I74" s="348"/>
      <c r="J74" s="348"/>
      <c r="K74" s="348"/>
      <c r="L74" s="348"/>
      <c r="M74" s="348"/>
      <c r="N74" s="348"/>
      <c r="O74" s="348"/>
      <c r="P74" s="332"/>
      <c r="Q74" s="332"/>
      <c r="R74" s="332"/>
      <c r="S74" s="332"/>
      <c r="T74" s="332"/>
      <c r="U74" s="332"/>
      <c r="V74" s="332"/>
      <c r="Z74" s="333"/>
      <c r="AA74" s="333"/>
      <c r="AB74" s="333"/>
      <c r="AC74" s="333"/>
      <c r="AD74" s="333"/>
      <c r="AE74" s="333"/>
    </row>
    <row r="75" spans="1:31" hidden="1" x14ac:dyDescent="0.35">
      <c r="A75" s="332" t="str">
        <f>IF(AND(F77=G77,H77=I77,J77=K77,F77="A"),"2016 - kwh",IF(AND(F77=G77,H77=I77,J77&lt;&gt;K77,F77="A"),"2017 - kwh",IF(AND(F77=G77,H77&lt;&gt;I77,F77="A"),"2018 - kwh","N/A")))</f>
        <v>N/A</v>
      </c>
      <c r="B75" s="332" t="str">
        <f>IF(AND(F77="A",G77="A"),"A","")</f>
        <v/>
      </c>
      <c r="C75" s="338" t="s">
        <v>308</v>
      </c>
      <c r="D75" s="339"/>
      <c r="E75" s="340" t="s">
        <v>243</v>
      </c>
      <c r="F75" s="341"/>
      <c r="G75" s="341"/>
      <c r="H75" s="341"/>
      <c r="I75" s="341"/>
      <c r="J75" s="341"/>
      <c r="K75" s="341"/>
      <c r="L75" s="341"/>
      <c r="M75" s="341"/>
      <c r="N75" s="341"/>
      <c r="O75" s="341"/>
      <c r="P75" s="332"/>
      <c r="Q75" s="332"/>
      <c r="R75" s="332"/>
      <c r="S75" s="332"/>
      <c r="T75" s="332"/>
      <c r="U75" s="332"/>
      <c r="V75" s="332"/>
      <c r="Z75" s="333"/>
      <c r="AA75" s="333" t="str">
        <f>IF(AND(F77=G77,H77=I77,F77="A"),"2016 - kwh","")</f>
        <v/>
      </c>
      <c r="AB75" s="333" t="str">
        <f>IF(OR(B75="2017 - kwh",B75="2018 - kwh"),"2016 - kwh","")</f>
        <v/>
      </c>
      <c r="AC75" s="333"/>
      <c r="AD75" s="333"/>
      <c r="AE75" s="333"/>
    </row>
    <row r="76" spans="1:31" hidden="1" x14ac:dyDescent="0.35">
      <c r="A76" s="332" t="str">
        <f>IF(AND(F77=G77,H77=I77,J77=K77,F77="A"),"2016 - kw",IF(AND(F77=G77,H77=I77,J77&lt;&gt;K77,F77="A"),"2017 - kw",IF(AND(F77=G77,H77&lt;&gt;I77,F77="A"),"2018 - kw","N/A")))</f>
        <v>N/A</v>
      </c>
      <c r="B76" s="332" t="str">
        <f>IF(AND(F77="A",G77="A"),"A","")</f>
        <v/>
      </c>
      <c r="C76" s="342"/>
      <c r="D76" s="343" t="str">
        <f>D75 &amp; "kW"</f>
        <v>kW</v>
      </c>
      <c r="E76" s="344" t="s">
        <v>292</v>
      </c>
      <c r="F76" s="341"/>
      <c r="G76" s="341"/>
      <c r="H76" s="341"/>
      <c r="I76" s="341"/>
      <c r="J76" s="341"/>
      <c r="K76" s="341"/>
      <c r="L76" s="341"/>
      <c r="M76" s="341"/>
      <c r="N76" s="341"/>
      <c r="O76" s="341"/>
      <c r="P76" s="332"/>
      <c r="Q76" s="332"/>
      <c r="R76" s="332"/>
      <c r="S76" s="332"/>
      <c r="T76" s="332"/>
      <c r="U76" s="332"/>
      <c r="V76" s="332"/>
      <c r="Z76" s="333"/>
      <c r="AA76" s="333" t="str">
        <f>IF(AND(F77=G77,H77=I77,F77="A"),"2016 - kw","")</f>
        <v/>
      </c>
      <c r="AB76" s="333" t="str">
        <f>IF(OR(B76="2017 - kw",B76="2018 - kw"),"2016 - kw","")</f>
        <v/>
      </c>
      <c r="AC76" s="333"/>
      <c r="AD76" s="333"/>
      <c r="AE76" s="333"/>
    </row>
    <row r="77" spans="1:31" hidden="1" x14ac:dyDescent="0.35">
      <c r="A77" s="332"/>
      <c r="B77" s="332"/>
      <c r="C77" s="345"/>
      <c r="D77" s="346"/>
      <c r="E77" s="347" t="s">
        <v>293</v>
      </c>
      <c r="F77" s="348"/>
      <c r="G77" s="348"/>
      <c r="H77" s="348"/>
      <c r="I77" s="348"/>
      <c r="J77" s="348"/>
      <c r="K77" s="348"/>
      <c r="L77" s="348"/>
      <c r="M77" s="348"/>
      <c r="N77" s="348"/>
      <c r="O77" s="348"/>
      <c r="P77" s="332"/>
      <c r="Q77" s="332"/>
      <c r="R77" s="332"/>
      <c r="S77" s="332"/>
      <c r="T77" s="332"/>
      <c r="U77" s="332"/>
      <c r="V77" s="332"/>
      <c r="Z77" s="333"/>
      <c r="AA77" s="333"/>
      <c r="AB77" s="333"/>
      <c r="AC77" s="333"/>
      <c r="AD77" s="333"/>
      <c r="AE77" s="333"/>
    </row>
    <row r="78" spans="1:31" hidden="1" x14ac:dyDescent="0.35">
      <c r="A78" s="332" t="str">
        <f>IF(AND(F80=G80,H80=I80,J80=K80,F80="A"),"2016 - kwh",IF(AND(F80=G80,H80=I80,J80&lt;&gt;K80,F80="A"),"2017 - kwh",IF(AND(F80=G80,H80&lt;&gt;I80,F80="A"),"2018 - kwh","N/A")))</f>
        <v>N/A</v>
      </c>
      <c r="B78" s="332" t="str">
        <f>IF(AND(F80="A",G80="A"),"A","")</f>
        <v/>
      </c>
      <c r="C78" s="338" t="s">
        <v>309</v>
      </c>
      <c r="D78" s="339"/>
      <c r="E78" s="340" t="s">
        <v>243</v>
      </c>
      <c r="F78" s="341"/>
      <c r="G78" s="341"/>
      <c r="H78" s="341"/>
      <c r="I78" s="341"/>
      <c r="J78" s="341"/>
      <c r="K78" s="341"/>
      <c r="L78" s="341"/>
      <c r="M78" s="341"/>
      <c r="N78" s="341"/>
      <c r="O78" s="341"/>
      <c r="P78" s="332"/>
      <c r="Q78" s="332"/>
      <c r="R78" s="332"/>
      <c r="S78" s="332"/>
      <c r="T78" s="332"/>
      <c r="U78" s="332"/>
      <c r="V78" s="332"/>
      <c r="Z78" s="333"/>
      <c r="AA78" s="333" t="str">
        <f>IF(AND(F80=G80,H80=I80,F80="A"),"2016 - kwh","")</f>
        <v/>
      </c>
      <c r="AB78" s="333" t="str">
        <f>IF(OR(B78="2017 - kwh",B78="2018 - kwh"),"2016 - kwh","")</f>
        <v/>
      </c>
      <c r="AC78" s="333"/>
      <c r="AD78" s="333"/>
      <c r="AE78" s="333"/>
    </row>
    <row r="79" spans="1:31" hidden="1" x14ac:dyDescent="0.35">
      <c r="A79" s="332" t="str">
        <f>IF(AND(F80=G80,H80=I80,J80=K80,F80="A"),"2016 - kw",IF(AND(F80=G80,H80=I80,J80&lt;&gt;K80,F80="A"),"2017 - kw",IF(AND(F80=G80,H80&lt;&gt;I80,F80="A"),"2018 - kw","N/A")))</f>
        <v>N/A</v>
      </c>
      <c r="B79" s="332" t="str">
        <f>IF(AND(F80="A",G80="A"),"A","")</f>
        <v/>
      </c>
      <c r="C79" s="342"/>
      <c r="D79" s="343" t="str">
        <f>D78 &amp; "kW"</f>
        <v>kW</v>
      </c>
      <c r="E79" s="344" t="s">
        <v>292</v>
      </c>
      <c r="F79" s="341"/>
      <c r="G79" s="341"/>
      <c r="H79" s="341"/>
      <c r="I79" s="341"/>
      <c r="J79" s="341"/>
      <c r="K79" s="341"/>
      <c r="L79" s="341"/>
      <c r="M79" s="341"/>
      <c r="N79" s="341"/>
      <c r="O79" s="341"/>
      <c r="P79" s="332"/>
      <c r="Q79" s="332"/>
      <c r="R79" s="332"/>
      <c r="S79" s="332"/>
      <c r="T79" s="332"/>
      <c r="U79" s="332"/>
      <c r="V79" s="332"/>
      <c r="Z79" s="333"/>
      <c r="AA79" s="333" t="str">
        <f>IF(AND(F80=G80,H80=I80,F80="A"),"2016 - kw","")</f>
        <v/>
      </c>
      <c r="AB79" s="333" t="str">
        <f>IF(OR(B79="2017 - kw",B79="2018 - kw"),"2016 - kw","")</f>
        <v/>
      </c>
      <c r="AC79" s="333"/>
      <c r="AD79" s="333"/>
      <c r="AE79" s="333"/>
    </row>
    <row r="80" spans="1:31" hidden="1" x14ac:dyDescent="0.35">
      <c r="A80" s="332"/>
      <c r="B80" s="332"/>
      <c r="C80" s="345"/>
      <c r="D80" s="346"/>
      <c r="E80" s="347" t="s">
        <v>293</v>
      </c>
      <c r="F80" s="348"/>
      <c r="G80" s="348"/>
      <c r="H80" s="348"/>
      <c r="I80" s="348"/>
      <c r="J80" s="348"/>
      <c r="K80" s="348"/>
      <c r="L80" s="348"/>
      <c r="M80" s="348"/>
      <c r="N80" s="348"/>
      <c r="O80" s="348"/>
      <c r="P80" s="332"/>
      <c r="Q80" s="332"/>
      <c r="R80" s="332"/>
      <c r="S80" s="332"/>
      <c r="T80" s="332"/>
      <c r="U80" s="332"/>
      <c r="V80" s="332"/>
      <c r="Z80" s="333"/>
      <c r="AA80" s="333"/>
      <c r="AB80" s="333"/>
      <c r="AC80" s="333"/>
      <c r="AD80" s="333"/>
      <c r="AE80" s="333"/>
    </row>
    <row r="81" spans="1:31" hidden="1" x14ac:dyDescent="0.35">
      <c r="A81" s="332" t="str">
        <f>IF(AND(F83=G83,H83=I83,J83=K83,F83="A"),"2016 - kwh",IF(AND(F83=G83,H83=I83,J83&lt;&gt;K83,F83="A"),"2017 - kwh",IF(AND(F83=G83,H83&lt;&gt;I83,F83="A"),"2018 - kwh","N/A")))</f>
        <v>N/A</v>
      </c>
      <c r="B81" s="332" t="str">
        <f>IF(AND(F83="A",G83="A"),"A","")</f>
        <v/>
      </c>
      <c r="C81" s="338" t="s">
        <v>310</v>
      </c>
      <c r="D81" s="339"/>
      <c r="E81" s="340" t="s">
        <v>243</v>
      </c>
      <c r="F81" s="341"/>
      <c r="G81" s="341"/>
      <c r="H81" s="341"/>
      <c r="I81" s="341"/>
      <c r="J81" s="341"/>
      <c r="K81" s="341"/>
      <c r="L81" s="341"/>
      <c r="M81" s="341"/>
      <c r="N81" s="341"/>
      <c r="O81" s="341"/>
      <c r="P81" s="332"/>
      <c r="Q81" s="332"/>
      <c r="R81" s="332"/>
      <c r="S81" s="332"/>
      <c r="T81" s="332"/>
      <c r="U81" s="332"/>
      <c r="V81" s="332"/>
      <c r="Z81" s="333"/>
      <c r="AA81" s="333" t="str">
        <f>IF(AND(F83=G83,H83=I83,F83="A"),"2016 - kwh","")</f>
        <v/>
      </c>
      <c r="AB81" s="333" t="str">
        <f>IF(OR(B81="2017 - kwh",B81="2018 - kwh"),"2016 - kwh","")</f>
        <v/>
      </c>
      <c r="AC81" s="333"/>
      <c r="AD81" s="333"/>
      <c r="AE81" s="333"/>
    </row>
    <row r="82" spans="1:31" hidden="1" x14ac:dyDescent="0.35">
      <c r="A82" s="332" t="str">
        <f>IF(AND(F83=G83,H83=I83,J83=K83,F83="A"),"2016 - kw",IF(AND(F83=G83,H83=I83,J83&lt;&gt;K83,F83="A"),"2017 - kw",IF(AND(F83=G83,H83&lt;&gt;I83,F83="A"),"2018 - kw","N/A")))</f>
        <v>N/A</v>
      </c>
      <c r="B82" s="332" t="str">
        <f>IF(AND(F83="A",G83="A"),"A","")</f>
        <v/>
      </c>
      <c r="C82" s="342"/>
      <c r="D82" s="343" t="str">
        <f>D81 &amp; "kW"</f>
        <v>kW</v>
      </c>
      <c r="E82" s="344" t="s">
        <v>292</v>
      </c>
      <c r="F82" s="341"/>
      <c r="G82" s="341"/>
      <c r="H82" s="341"/>
      <c r="I82" s="341"/>
      <c r="J82" s="341"/>
      <c r="K82" s="341"/>
      <c r="L82" s="341"/>
      <c r="M82" s="341"/>
      <c r="N82" s="341"/>
      <c r="O82" s="341"/>
      <c r="P82" s="332"/>
      <c r="Q82" s="332"/>
      <c r="R82" s="332"/>
      <c r="S82" s="332"/>
      <c r="T82" s="332"/>
      <c r="U82" s="332"/>
      <c r="V82" s="332"/>
      <c r="Z82" s="333"/>
      <c r="AA82" s="333" t="str">
        <f>IF(AND(F83=G83,H83=I83,F83="A"),"2016 - kw","")</f>
        <v/>
      </c>
      <c r="AB82" s="333" t="str">
        <f>IF(OR(B82="2017 - kw",B82="2018 - kw"),"2016 - kw","")</f>
        <v/>
      </c>
      <c r="AC82" s="333"/>
      <c r="AD82" s="333"/>
      <c r="AE82" s="333"/>
    </row>
    <row r="83" spans="1:31" hidden="1" x14ac:dyDescent="0.35">
      <c r="A83" s="332"/>
      <c r="B83" s="332"/>
      <c r="C83" s="345"/>
      <c r="D83" s="346"/>
      <c r="E83" s="347" t="s">
        <v>293</v>
      </c>
      <c r="F83" s="348"/>
      <c r="G83" s="348"/>
      <c r="H83" s="348"/>
      <c r="I83" s="348"/>
      <c r="J83" s="348"/>
      <c r="K83" s="348"/>
      <c r="L83" s="348"/>
      <c r="M83" s="348"/>
      <c r="N83" s="348"/>
      <c r="O83" s="348"/>
      <c r="P83" s="332"/>
      <c r="Q83" s="332"/>
      <c r="R83" s="332"/>
      <c r="S83" s="332"/>
      <c r="T83" s="332"/>
      <c r="U83" s="332"/>
      <c r="V83" s="332"/>
      <c r="Z83" s="333"/>
      <c r="AA83" s="333"/>
      <c r="AB83" s="333"/>
      <c r="AC83" s="333"/>
      <c r="AD83" s="333"/>
      <c r="AE83" s="333"/>
    </row>
    <row r="84" spans="1:31" hidden="1" x14ac:dyDescent="0.35">
      <c r="A84" s="332" t="str">
        <f>IF(AND(F86=G86,H86=I86,J86=K86,F86="A"),"2016 - kwh",IF(AND(F86=G86,H86=I86,J86&lt;&gt;K86,F86="A"),"2017 - kwh",IF(AND(F86=G86,H86&lt;&gt;I86,F86="A"),"2018 - kwh","N/A")))</f>
        <v>N/A</v>
      </c>
      <c r="B84" s="332" t="str">
        <f>IF(AND(F86="A",G86="A"),"A","")</f>
        <v/>
      </c>
      <c r="C84" s="338" t="s">
        <v>311</v>
      </c>
      <c r="D84" s="339"/>
      <c r="E84" s="340" t="s">
        <v>243</v>
      </c>
      <c r="F84" s="341"/>
      <c r="G84" s="341"/>
      <c r="H84" s="341"/>
      <c r="I84" s="341"/>
      <c r="J84" s="341"/>
      <c r="K84" s="341"/>
      <c r="L84" s="341"/>
      <c r="M84" s="341"/>
      <c r="N84" s="341"/>
      <c r="O84" s="341"/>
      <c r="P84" s="332"/>
      <c r="Q84" s="332"/>
      <c r="R84" s="332"/>
      <c r="S84" s="332"/>
      <c r="T84" s="332"/>
      <c r="U84" s="332"/>
      <c r="V84" s="332"/>
      <c r="Z84" s="333"/>
      <c r="AA84" s="333" t="str">
        <f>IF(AND(F86=G86,H86=I86,F86="A"),"2016 - kwh","")</f>
        <v/>
      </c>
      <c r="AB84" s="333" t="str">
        <f>IF(OR(B84="2017 - kwh",B84="2018 - kwh"),"2016 - kwh","")</f>
        <v/>
      </c>
      <c r="AC84" s="333"/>
      <c r="AD84" s="333"/>
      <c r="AE84" s="333"/>
    </row>
    <row r="85" spans="1:31" hidden="1" x14ac:dyDescent="0.35">
      <c r="A85" s="332" t="str">
        <f>IF(AND(F86=G86,H86=I86,J86=K86,F86="A"),"2016 - kw",IF(AND(F86=G86,H86=I86,J86&lt;&gt;K86,F86="A"),"2017 - kw",IF(AND(F86=G86,H86&lt;&gt;I86,F86="A"),"2018 - kw","N/A")))</f>
        <v>N/A</v>
      </c>
      <c r="B85" s="332" t="str">
        <f>IF(AND(F86="A",G86="A"),"A","")</f>
        <v/>
      </c>
      <c r="C85" s="342"/>
      <c r="D85" s="343" t="str">
        <f>D84 &amp; "kW"</f>
        <v>kW</v>
      </c>
      <c r="E85" s="344" t="s">
        <v>292</v>
      </c>
      <c r="F85" s="341"/>
      <c r="G85" s="341"/>
      <c r="H85" s="341"/>
      <c r="I85" s="341"/>
      <c r="J85" s="341"/>
      <c r="K85" s="341"/>
      <c r="L85" s="341"/>
      <c r="M85" s="341"/>
      <c r="N85" s="341"/>
      <c r="O85" s="341"/>
      <c r="P85" s="332"/>
      <c r="Q85" s="332"/>
      <c r="R85" s="332"/>
      <c r="S85" s="332"/>
      <c r="T85" s="332"/>
      <c r="U85" s="332"/>
      <c r="V85" s="332"/>
      <c r="Z85" s="333"/>
      <c r="AA85" s="333" t="str">
        <f>IF(AND(F86=G86,H86=I86,F86="A"),"2016 - kw","")</f>
        <v/>
      </c>
      <c r="AB85" s="333" t="str">
        <f>IF(OR(B85="2017 - kw",B85="2018 - kw"),"2016 - kw","")</f>
        <v/>
      </c>
      <c r="AC85" s="333"/>
      <c r="AD85" s="333"/>
      <c r="AE85" s="333"/>
    </row>
    <row r="86" spans="1:31" hidden="1" x14ac:dyDescent="0.35">
      <c r="A86" s="332"/>
      <c r="B86" s="332"/>
      <c r="C86" s="345"/>
      <c r="D86" s="346"/>
      <c r="E86" s="347" t="s">
        <v>293</v>
      </c>
      <c r="F86" s="348"/>
      <c r="G86" s="348"/>
      <c r="H86" s="348"/>
      <c r="I86" s="348"/>
      <c r="J86" s="348"/>
      <c r="K86" s="348"/>
      <c r="L86" s="348"/>
      <c r="M86" s="348"/>
      <c r="N86" s="348"/>
      <c r="O86" s="348"/>
      <c r="P86" s="332"/>
      <c r="Q86" s="332"/>
      <c r="R86" s="332"/>
      <c r="S86" s="332"/>
      <c r="T86" s="332"/>
      <c r="U86" s="332"/>
      <c r="V86" s="332"/>
      <c r="Z86" s="333"/>
      <c r="AA86" s="333"/>
      <c r="AB86" s="333"/>
      <c r="AC86" s="333"/>
      <c r="AD86" s="333"/>
      <c r="AE86" s="333"/>
    </row>
    <row r="87" spans="1:31" hidden="1" x14ac:dyDescent="0.35">
      <c r="A87" s="332" t="str">
        <f>IF(AND(F89=G89,H89=I89,J89=K89,F89="A"),"2016 - kwh",IF(AND(F89=G89,H89=I89,J89&lt;&gt;K89,F89="A"),"2017 - kwh",IF(AND(F89=G89,H89&lt;&gt;I89,F89="A"),"2018 - kwh","N/A")))</f>
        <v>N/A</v>
      </c>
      <c r="B87" s="332" t="str">
        <f>IF(AND(F89="A",G89="A"),"A","")</f>
        <v/>
      </c>
      <c r="C87" s="338" t="s">
        <v>312</v>
      </c>
      <c r="D87" s="339"/>
      <c r="E87" s="340" t="s">
        <v>243</v>
      </c>
      <c r="F87" s="341"/>
      <c r="G87" s="341"/>
      <c r="H87" s="341"/>
      <c r="I87" s="341"/>
      <c r="J87" s="341"/>
      <c r="K87" s="341"/>
      <c r="L87" s="341"/>
      <c r="M87" s="341"/>
      <c r="N87" s="341"/>
      <c r="O87" s="341"/>
      <c r="P87" s="332"/>
      <c r="Q87" s="332"/>
      <c r="R87" s="332"/>
      <c r="S87" s="332"/>
      <c r="T87" s="332"/>
      <c r="U87" s="332"/>
      <c r="V87" s="332"/>
      <c r="Z87" s="333"/>
      <c r="AA87" s="333" t="str">
        <f>IF(AND(F89=G89,H89=I89,F89="A"),"2016 - kwh","")</f>
        <v/>
      </c>
      <c r="AB87" s="333" t="str">
        <f>IF(OR(B87="2017 - kwh",B87="2018 - kwh"),"2016 - kwh","")</f>
        <v/>
      </c>
      <c r="AC87" s="333"/>
      <c r="AD87" s="333"/>
      <c r="AE87" s="333"/>
    </row>
    <row r="88" spans="1:31" hidden="1" x14ac:dyDescent="0.35">
      <c r="A88" s="332" t="str">
        <f>IF(AND(F89=G89,H89=I89,J89=K89,F89="A"),"2016 - kw",IF(AND(F89=G89,H89=I89,J89&lt;&gt;K89,F89="A"),"2017 - kw",IF(AND(F89=G89,H89&lt;&gt;I89,F89="A"),"2018 - kw","N/A")))</f>
        <v>N/A</v>
      </c>
      <c r="B88" s="332" t="str">
        <f>IF(AND(F89="A",G89="A"),"A","")</f>
        <v/>
      </c>
      <c r="C88" s="342"/>
      <c r="D88" s="343" t="str">
        <f>D87 &amp; "kW"</f>
        <v>kW</v>
      </c>
      <c r="E88" s="344" t="s">
        <v>292</v>
      </c>
      <c r="F88" s="341"/>
      <c r="G88" s="341"/>
      <c r="H88" s="341"/>
      <c r="I88" s="341"/>
      <c r="J88" s="341"/>
      <c r="K88" s="341"/>
      <c r="L88" s="341"/>
      <c r="M88" s="341"/>
      <c r="N88" s="341"/>
      <c r="O88" s="341"/>
      <c r="P88" s="332"/>
      <c r="Q88" s="332"/>
      <c r="R88" s="332"/>
      <c r="S88" s="332"/>
      <c r="T88" s="332"/>
      <c r="U88" s="332"/>
      <c r="V88" s="332"/>
      <c r="Z88" s="333"/>
      <c r="AA88" s="333" t="str">
        <f>IF(AND(F89=G89,H89=I89,F89="A"),"2016 - kw","")</f>
        <v/>
      </c>
      <c r="AB88" s="333" t="str">
        <f>IF(OR(B88="2017 - kw",B88="2018 - kw"),"2016 - kw","")</f>
        <v/>
      </c>
      <c r="AC88" s="333"/>
      <c r="AD88" s="333"/>
      <c r="AE88" s="333"/>
    </row>
    <row r="89" spans="1:31" hidden="1" x14ac:dyDescent="0.35">
      <c r="A89" s="332"/>
      <c r="B89" s="332"/>
      <c r="C89" s="345"/>
      <c r="D89" s="346"/>
      <c r="E89" s="347" t="s">
        <v>293</v>
      </c>
      <c r="F89" s="348"/>
      <c r="G89" s="348"/>
      <c r="H89" s="348"/>
      <c r="I89" s="348"/>
      <c r="J89" s="348"/>
      <c r="K89" s="348"/>
      <c r="L89" s="348"/>
      <c r="M89" s="348"/>
      <c r="N89" s="348"/>
      <c r="O89" s="348"/>
      <c r="P89" s="332"/>
      <c r="Q89" s="332"/>
      <c r="R89" s="332"/>
      <c r="S89" s="332"/>
      <c r="T89" s="332"/>
      <c r="U89" s="332"/>
      <c r="V89" s="332"/>
      <c r="Z89" s="333"/>
      <c r="AA89" s="333"/>
      <c r="AB89" s="333"/>
      <c r="AC89" s="333"/>
      <c r="AD89" s="333"/>
      <c r="AE89" s="333"/>
    </row>
    <row r="90" spans="1:31" hidden="1" x14ac:dyDescent="0.35">
      <c r="A90" s="332" t="str">
        <f>IF(AND(F92=G92,H92=I92,J92=K92,F92="A"),"2016 - kwh",IF(AND(F92=G92,H92=I92,J92&lt;&gt;K92,F92="A"),"2017 - kwh",IF(AND(F92=G92,H92&lt;&gt;I92,F92="A"),"2018 - kwh","N/A")))</f>
        <v>N/A</v>
      </c>
      <c r="B90" s="332" t="str">
        <f>IF(AND(F92="A",G92="A"),"A","")</f>
        <v/>
      </c>
      <c r="C90" s="338" t="s">
        <v>313</v>
      </c>
      <c r="D90" s="339"/>
      <c r="E90" s="340" t="s">
        <v>243</v>
      </c>
      <c r="F90" s="341"/>
      <c r="G90" s="341"/>
      <c r="H90" s="341"/>
      <c r="I90" s="341"/>
      <c r="J90" s="341"/>
      <c r="K90" s="341"/>
      <c r="L90" s="341"/>
      <c r="M90" s="341"/>
      <c r="N90" s="341"/>
      <c r="O90" s="341"/>
      <c r="P90" s="332"/>
      <c r="Q90" s="332"/>
      <c r="R90" s="332"/>
      <c r="S90" s="332"/>
      <c r="T90" s="332"/>
      <c r="U90" s="332"/>
      <c r="V90" s="332"/>
      <c r="Z90" s="333"/>
      <c r="AA90" s="333" t="str">
        <f>IF(AND(F92=G92,H92=I92,F92="A"),"2016 - kwh","")</f>
        <v/>
      </c>
      <c r="AB90" s="333" t="str">
        <f>IF(OR(B90="2017 - kwh",B90="2018 - kwh"),"2016 - kwh","")</f>
        <v/>
      </c>
      <c r="AC90" s="333"/>
      <c r="AD90" s="333"/>
      <c r="AE90" s="333"/>
    </row>
    <row r="91" spans="1:31" hidden="1" x14ac:dyDescent="0.35">
      <c r="A91" s="332" t="str">
        <f>IF(AND(F92=G92,H92=I92,J92=K92,F92="A"),"2016 - kw",IF(AND(F92=G92,H92=I92,J92&lt;&gt;K92,F92="A"),"2017 - kw",IF(AND(F92=G92,H92&lt;&gt;I92,F92="A"),"2018 - kw","N/A")))</f>
        <v>N/A</v>
      </c>
      <c r="B91" s="332" t="str">
        <f>IF(AND(F92="A",G92="A"),"A","")</f>
        <v/>
      </c>
      <c r="C91" s="342"/>
      <c r="D91" s="343" t="str">
        <f>D90 &amp; "kW"</f>
        <v>kW</v>
      </c>
      <c r="E91" s="344" t="s">
        <v>292</v>
      </c>
      <c r="F91" s="341"/>
      <c r="G91" s="341"/>
      <c r="H91" s="341"/>
      <c r="I91" s="341"/>
      <c r="J91" s="341"/>
      <c r="K91" s="341"/>
      <c r="L91" s="341"/>
      <c r="M91" s="341"/>
      <c r="N91" s="341"/>
      <c r="O91" s="341"/>
      <c r="P91" s="332"/>
      <c r="Q91" s="332"/>
      <c r="R91" s="332"/>
      <c r="S91" s="332"/>
      <c r="T91" s="332"/>
      <c r="U91" s="332"/>
      <c r="V91" s="332"/>
      <c r="Z91" s="333"/>
      <c r="AA91" s="333" t="str">
        <f>IF(AND(F92=G92,H92=I92,F92="A"),"2016 - kw","")</f>
        <v/>
      </c>
      <c r="AB91" s="333" t="str">
        <f>IF(OR(B91="2017 - kw",B91="2018 - kw"),"2016 - kw","")</f>
        <v/>
      </c>
      <c r="AC91" s="333"/>
      <c r="AD91" s="333"/>
      <c r="AE91" s="333"/>
    </row>
    <row r="92" spans="1:31" hidden="1" x14ac:dyDescent="0.35">
      <c r="A92" s="332"/>
      <c r="B92" s="332"/>
      <c r="C92" s="345"/>
      <c r="D92" s="346"/>
      <c r="E92" s="347" t="s">
        <v>293</v>
      </c>
      <c r="F92" s="348"/>
      <c r="G92" s="348"/>
      <c r="H92" s="348"/>
      <c r="I92" s="348"/>
      <c r="J92" s="348"/>
      <c r="K92" s="348"/>
      <c r="L92" s="348"/>
      <c r="M92" s="348"/>
      <c r="N92" s="348"/>
      <c r="O92" s="348"/>
      <c r="P92" s="332"/>
      <c r="Q92" s="332"/>
      <c r="R92" s="332"/>
      <c r="S92" s="332"/>
      <c r="T92" s="332"/>
      <c r="U92" s="332"/>
      <c r="V92" s="332"/>
      <c r="Z92" s="333"/>
      <c r="AA92" s="333"/>
      <c r="AB92" s="333"/>
      <c r="AC92" s="333"/>
      <c r="AD92" s="333"/>
      <c r="AE92" s="333"/>
    </row>
    <row r="93" spans="1:31" hidden="1" x14ac:dyDescent="0.35">
      <c r="A93" s="332" t="str">
        <f>IF(AND(F95=G95,H95=I95,J95=K95,F95="A"),"2016 - kwh",IF(AND(F95=G95,H95=I95,J95&lt;&gt;K95,F95="A"),"2017 - kwh",IF(AND(F95=G95,H95&lt;&gt;I95,F95="A"),"2018 - kwh","N/A")))</f>
        <v>N/A</v>
      </c>
      <c r="B93" s="332" t="str">
        <f>IF(AND(F95="A",G95="A"),"A","")</f>
        <v/>
      </c>
      <c r="C93" s="338" t="s">
        <v>314</v>
      </c>
      <c r="D93" s="339"/>
      <c r="E93" s="340" t="s">
        <v>243</v>
      </c>
      <c r="F93" s="341"/>
      <c r="G93" s="341"/>
      <c r="H93" s="341"/>
      <c r="I93" s="341"/>
      <c r="J93" s="341"/>
      <c r="K93" s="341"/>
      <c r="L93" s="341"/>
      <c r="M93" s="341"/>
      <c r="N93" s="341"/>
      <c r="O93" s="341"/>
      <c r="P93" s="332"/>
      <c r="Q93" s="332"/>
      <c r="R93" s="332"/>
      <c r="S93" s="332"/>
      <c r="T93" s="332"/>
      <c r="U93" s="332"/>
      <c r="V93" s="332"/>
      <c r="Z93" s="333"/>
      <c r="AA93" s="333" t="str">
        <f>IF(AND(F95=G95,H95=I95,F95="A"),"2016 - kwh","")</f>
        <v/>
      </c>
      <c r="AB93" s="333" t="str">
        <f>IF(OR(B93="2017 - kwh",B93="2018 - kwh"),"2016 - kwh","")</f>
        <v/>
      </c>
      <c r="AC93" s="333"/>
      <c r="AD93" s="333"/>
      <c r="AE93" s="333"/>
    </row>
    <row r="94" spans="1:31" hidden="1" x14ac:dyDescent="0.35">
      <c r="A94" s="332" t="str">
        <f>IF(AND(F95=G95,H95=I95,J95=K95,F95="A"),"2016 - kw",IF(AND(F95=G95,H95=I95,J95&lt;&gt;K95,F95="A"),"2017 - kw",IF(AND(F95=G95,H95&lt;&gt;I95,F95="A"),"2018 - kw","N/A")))</f>
        <v>N/A</v>
      </c>
      <c r="B94" s="332" t="str">
        <f>IF(AND(F95="A",G95="A"),"A","")</f>
        <v/>
      </c>
      <c r="C94" s="342"/>
      <c r="D94" s="343" t="str">
        <f>D93 &amp; "kW"</f>
        <v>kW</v>
      </c>
      <c r="E94" s="344" t="s">
        <v>292</v>
      </c>
      <c r="F94" s="341"/>
      <c r="G94" s="341"/>
      <c r="H94" s="341"/>
      <c r="I94" s="341"/>
      <c r="J94" s="341"/>
      <c r="K94" s="341"/>
      <c r="L94" s="341"/>
      <c r="M94" s="341"/>
      <c r="N94" s="341"/>
      <c r="O94" s="341"/>
      <c r="P94" s="332"/>
      <c r="Q94" s="332"/>
      <c r="R94" s="332"/>
      <c r="S94" s="332"/>
      <c r="T94" s="332"/>
      <c r="U94" s="332"/>
      <c r="V94" s="332"/>
      <c r="Z94" s="333"/>
      <c r="AA94" s="333" t="str">
        <f>IF(AND(F95=G95,H95=I95,F95="A"),"2016 - kw","")</f>
        <v/>
      </c>
      <c r="AB94" s="333" t="str">
        <f>IF(OR(B94="2017 - kw",B94="2018 - kw"),"2016 - kw","")</f>
        <v/>
      </c>
      <c r="AC94" s="333"/>
      <c r="AD94" s="333"/>
      <c r="AE94" s="333"/>
    </row>
    <row r="95" spans="1:31" hidden="1" x14ac:dyDescent="0.35">
      <c r="A95" s="332"/>
      <c r="B95" s="332"/>
      <c r="C95" s="345"/>
      <c r="D95" s="346"/>
      <c r="E95" s="347" t="s">
        <v>293</v>
      </c>
      <c r="F95" s="348"/>
      <c r="G95" s="348"/>
      <c r="H95" s="348"/>
      <c r="I95" s="348"/>
      <c r="J95" s="348"/>
      <c r="K95" s="348"/>
      <c r="L95" s="348"/>
      <c r="M95" s="348"/>
      <c r="N95" s="348"/>
      <c r="O95" s="348"/>
      <c r="P95" s="332"/>
      <c r="Q95" s="332"/>
      <c r="R95" s="332"/>
      <c r="S95" s="332"/>
      <c r="T95" s="332"/>
      <c r="U95" s="332"/>
      <c r="V95" s="332"/>
      <c r="Z95" s="333"/>
      <c r="AA95" s="333"/>
      <c r="AB95" s="333"/>
      <c r="AC95" s="333"/>
      <c r="AD95" s="333"/>
      <c r="AE95" s="333"/>
    </row>
    <row r="96" spans="1:31" hidden="1" x14ac:dyDescent="0.35">
      <c r="A96" s="332" t="str">
        <f>IF(AND(F98=G98,H98=I98,J98=K98,F98="A"),"2016 - kwh",IF(AND(F98=G98,H98=I98,J98&lt;&gt;K98,F98="A"),"2017 - kwh",IF(AND(F98=G98,H98&lt;&gt;I98,F98="A"),"2018 - kwh","N/A")))</f>
        <v>N/A</v>
      </c>
      <c r="B96" s="332" t="str">
        <f>IF(AND(F98="A",G98="A"),"A","")</f>
        <v/>
      </c>
      <c r="C96" s="338" t="s">
        <v>315</v>
      </c>
      <c r="D96" s="339"/>
      <c r="E96" s="340" t="s">
        <v>243</v>
      </c>
      <c r="F96" s="341"/>
      <c r="G96" s="341"/>
      <c r="H96" s="341"/>
      <c r="I96" s="341"/>
      <c r="J96" s="341"/>
      <c r="K96" s="341"/>
      <c r="L96" s="341"/>
      <c r="M96" s="341"/>
      <c r="N96" s="341"/>
      <c r="O96" s="341"/>
      <c r="P96" s="332"/>
      <c r="Q96" s="332"/>
      <c r="R96" s="332"/>
      <c r="S96" s="332"/>
      <c r="T96" s="332"/>
      <c r="U96" s="332"/>
      <c r="V96" s="332"/>
      <c r="Z96" s="333"/>
      <c r="AA96" s="333" t="str">
        <f>IF(AND(F98=G98,H98=I98,F98="A"),"2016 - kwh","")</f>
        <v/>
      </c>
      <c r="AB96" s="333" t="str">
        <f>IF(OR(B96="2017 - kwh",B96="2018 - kwh"),"2016 - kwh","")</f>
        <v/>
      </c>
      <c r="AC96" s="333"/>
      <c r="AD96" s="333"/>
      <c r="AE96" s="333"/>
    </row>
    <row r="97" spans="1:31" hidden="1" x14ac:dyDescent="0.35">
      <c r="A97" s="332" t="str">
        <f>IF(AND(F98=G98,H98=I98,J98=K98,F98="A"),"2016 - kw",IF(AND(F98=G98,H98=I98,J98&lt;&gt;K98,F98="A"),"2017 - kw",IF(AND(F98=G98,H98&lt;&gt;I98,F98="A"),"2018 - kw","N/A")))</f>
        <v>N/A</v>
      </c>
      <c r="B97" s="332" t="str">
        <f>IF(AND(F98="A",G98="A"),"A","")</f>
        <v/>
      </c>
      <c r="C97" s="342"/>
      <c r="D97" s="343" t="str">
        <f>D96 &amp; "kW"</f>
        <v>kW</v>
      </c>
      <c r="E97" s="344" t="s">
        <v>292</v>
      </c>
      <c r="F97" s="341"/>
      <c r="G97" s="341"/>
      <c r="H97" s="341"/>
      <c r="I97" s="341"/>
      <c r="J97" s="341"/>
      <c r="K97" s="341"/>
      <c r="L97" s="341"/>
      <c r="M97" s="341"/>
      <c r="N97" s="341"/>
      <c r="O97" s="341"/>
      <c r="P97" s="332"/>
      <c r="Q97" s="332"/>
      <c r="R97" s="332"/>
      <c r="S97" s="332"/>
      <c r="T97" s="332"/>
      <c r="U97" s="332"/>
      <c r="V97" s="332"/>
      <c r="Z97" s="333"/>
      <c r="AA97" s="333" t="str">
        <f>IF(AND(F98=G98,H98=I98,F98="A"),"2016 - kw","")</f>
        <v/>
      </c>
      <c r="AB97" s="333" t="str">
        <f>IF(OR(B97="2017 - kw",B97="2018 - kw"),"2016 - kw","")</f>
        <v/>
      </c>
      <c r="AC97" s="333"/>
      <c r="AD97" s="333"/>
      <c r="AE97" s="333"/>
    </row>
    <row r="98" spans="1:31" hidden="1" x14ac:dyDescent="0.35">
      <c r="A98" s="332"/>
      <c r="B98" s="332"/>
      <c r="C98" s="345"/>
      <c r="D98" s="346"/>
      <c r="E98" s="347" t="s">
        <v>293</v>
      </c>
      <c r="F98" s="348"/>
      <c r="G98" s="348"/>
      <c r="H98" s="348"/>
      <c r="I98" s="348"/>
      <c r="J98" s="348"/>
      <c r="K98" s="348"/>
      <c r="L98" s="348"/>
      <c r="M98" s="348"/>
      <c r="N98" s="348"/>
      <c r="O98" s="348"/>
      <c r="P98" s="332"/>
      <c r="Q98" s="332"/>
      <c r="R98" s="332"/>
      <c r="S98" s="332"/>
      <c r="T98" s="332"/>
      <c r="U98" s="332"/>
      <c r="V98" s="332"/>
      <c r="Z98" s="333"/>
      <c r="AA98" s="333"/>
      <c r="AB98" s="333"/>
      <c r="AC98" s="333"/>
      <c r="AD98" s="333"/>
      <c r="AE98" s="333"/>
    </row>
    <row r="99" spans="1:31" hidden="1" x14ac:dyDescent="0.35">
      <c r="A99" s="332" t="str">
        <f>IF(AND(F101=G101,H101=I101,J101=K101,F101="A"),"2016 - kwh",IF(AND(F101=G101,H101=I101,J101&lt;&gt;K101,F101="A"),"2017 - kwh",IF(AND(F101=G101,H101&lt;&gt;I101,F101="A"),"2018 - kwh","N/A")))</f>
        <v>N/A</v>
      </c>
      <c r="B99" s="332" t="str">
        <f>IF(AND(F101="A",G101="A"),"A","")</f>
        <v/>
      </c>
      <c r="C99" s="338" t="s">
        <v>316</v>
      </c>
      <c r="D99" s="339"/>
      <c r="E99" s="340" t="s">
        <v>243</v>
      </c>
      <c r="F99" s="341"/>
      <c r="G99" s="341"/>
      <c r="H99" s="341"/>
      <c r="I99" s="341"/>
      <c r="J99" s="341"/>
      <c r="K99" s="341"/>
      <c r="L99" s="341"/>
      <c r="M99" s="341"/>
      <c r="N99" s="341"/>
      <c r="O99" s="341"/>
      <c r="P99" s="332"/>
      <c r="Q99" s="332"/>
      <c r="R99" s="332"/>
      <c r="S99" s="332"/>
      <c r="T99" s="332"/>
      <c r="U99" s="332"/>
      <c r="V99" s="332"/>
      <c r="Z99" s="333"/>
      <c r="AA99" s="333" t="str">
        <f>IF(AND(F101=G101,H101=I101,F101="A"),"2016 - kwh","")</f>
        <v/>
      </c>
      <c r="AB99" s="333" t="str">
        <f>IF(OR(B99="2017 - kwh",B99="2018 - kwh"),"2016 - kwh","")</f>
        <v/>
      </c>
      <c r="AC99" s="333"/>
      <c r="AD99" s="333"/>
      <c r="AE99" s="333"/>
    </row>
    <row r="100" spans="1:31" hidden="1" x14ac:dyDescent="0.35">
      <c r="A100" s="332" t="str">
        <f>IF(AND(F101=G101,H101=I101,J101=K101,F101="A"),"2016 - kw",IF(AND(F101=G101,H101=I101,J101&lt;&gt;K101,F101="A"),"2017 - kw",IF(AND(F101=G101,H101&lt;&gt;I101,F101="A"),"2018 - kw","N/A")))</f>
        <v>N/A</v>
      </c>
      <c r="B100" s="332" t="str">
        <f>IF(AND(F101="A",G101="A"),"A","")</f>
        <v/>
      </c>
      <c r="C100" s="342"/>
      <c r="D100" s="343" t="str">
        <f>D99 &amp; "kW"</f>
        <v>kW</v>
      </c>
      <c r="E100" s="344" t="s">
        <v>292</v>
      </c>
      <c r="F100" s="341"/>
      <c r="G100" s="341"/>
      <c r="H100" s="341"/>
      <c r="I100" s="341"/>
      <c r="J100" s="341"/>
      <c r="K100" s="341"/>
      <c r="L100" s="341"/>
      <c r="M100" s="341"/>
      <c r="N100" s="341"/>
      <c r="O100" s="341"/>
      <c r="P100" s="332"/>
      <c r="Q100" s="332"/>
      <c r="R100" s="332"/>
      <c r="S100" s="332"/>
      <c r="T100" s="332"/>
      <c r="U100" s="332"/>
      <c r="V100" s="332"/>
      <c r="Z100" s="333"/>
      <c r="AA100" s="333" t="str">
        <f>IF(AND(F101=G101,H101=I101,F101="A"),"2016 - kw","")</f>
        <v/>
      </c>
      <c r="AB100" s="333" t="str">
        <f>IF(OR(B100="2017 - kw",B100="2018 - kw"),"2016 - kw","")</f>
        <v/>
      </c>
      <c r="AC100" s="333"/>
      <c r="AD100" s="333"/>
      <c r="AE100" s="333"/>
    </row>
    <row r="101" spans="1:31" hidden="1" x14ac:dyDescent="0.35">
      <c r="A101" s="332"/>
      <c r="B101" s="332"/>
      <c r="C101" s="345"/>
      <c r="D101" s="346"/>
      <c r="E101" s="347" t="s">
        <v>293</v>
      </c>
      <c r="F101" s="348"/>
      <c r="G101" s="348"/>
      <c r="H101" s="348"/>
      <c r="I101" s="348"/>
      <c r="J101" s="348"/>
      <c r="K101" s="348"/>
      <c r="L101" s="348"/>
      <c r="M101" s="348"/>
      <c r="N101" s="348"/>
      <c r="O101" s="348"/>
      <c r="P101" s="332"/>
      <c r="Q101" s="332"/>
      <c r="R101" s="332"/>
      <c r="S101" s="332"/>
      <c r="T101" s="332"/>
      <c r="U101" s="332"/>
      <c r="V101" s="332"/>
      <c r="Z101" s="333"/>
      <c r="AA101" s="333"/>
      <c r="AB101" s="333"/>
      <c r="AC101" s="333"/>
      <c r="AD101" s="333"/>
      <c r="AE101" s="333"/>
    </row>
    <row r="102" spans="1:31" hidden="1" x14ac:dyDescent="0.35">
      <c r="A102" s="332" t="str">
        <f>IF(AND(F104=G104,H104=I104,J104=K104,F104="A"),"2016 - kwh",IF(AND(F104=G104,H104=I104,J104&lt;&gt;K104,F104="A"),"2017 - kwh",IF(AND(F104=G104,H104&lt;&gt;I104,F104="A"),"2018 - kwh","N/A")))</f>
        <v>N/A</v>
      </c>
      <c r="B102" s="332" t="str">
        <f>IF(AND(F104="A",G104="A"),"A","")</f>
        <v/>
      </c>
      <c r="C102" s="338" t="s">
        <v>317</v>
      </c>
      <c r="D102" s="339"/>
      <c r="E102" s="340" t="s">
        <v>243</v>
      </c>
      <c r="F102" s="341"/>
      <c r="G102" s="341"/>
      <c r="H102" s="341"/>
      <c r="I102" s="341"/>
      <c r="J102" s="341"/>
      <c r="K102" s="341"/>
      <c r="L102" s="341"/>
      <c r="M102" s="341"/>
      <c r="N102" s="341"/>
      <c r="O102" s="341"/>
      <c r="P102" s="332"/>
      <c r="Q102" s="332"/>
      <c r="R102" s="332"/>
      <c r="S102" s="332"/>
      <c r="T102" s="332"/>
      <c r="U102" s="332"/>
      <c r="V102" s="332"/>
      <c r="Z102" s="333"/>
      <c r="AA102" s="333" t="str">
        <f>IF(AND(F104=G104,H104=I104,F104="A"),"2016 - kwh","")</f>
        <v/>
      </c>
      <c r="AB102" s="333" t="str">
        <f>IF(OR(B102="2017 - kwh",B102="2018 - kwh"),"2016 - kwh","")</f>
        <v/>
      </c>
      <c r="AC102" s="333"/>
      <c r="AD102" s="333"/>
      <c r="AE102" s="333"/>
    </row>
    <row r="103" spans="1:31" hidden="1" x14ac:dyDescent="0.35">
      <c r="A103" s="332" t="str">
        <f>IF(AND(F104=G104,H104=I104,J104=K104,F104="A"),"2016 - kw",IF(AND(F104=G104,H104=I104,J104&lt;&gt;K104,F104="A"),"2017 - kw",IF(AND(F104=G104,H104&lt;&gt;I104,F104="A"),"2018 - kw","N/A")))</f>
        <v>N/A</v>
      </c>
      <c r="B103" s="332" t="str">
        <f>IF(AND(F104="A",G104="A"),"A","")</f>
        <v/>
      </c>
      <c r="C103" s="342"/>
      <c r="D103" s="343" t="str">
        <f>D102 &amp; "kW"</f>
        <v>kW</v>
      </c>
      <c r="E103" s="344" t="s">
        <v>292</v>
      </c>
      <c r="F103" s="341"/>
      <c r="G103" s="341"/>
      <c r="H103" s="341"/>
      <c r="I103" s="341"/>
      <c r="J103" s="341"/>
      <c r="K103" s="341"/>
      <c r="L103" s="341"/>
      <c r="M103" s="341"/>
      <c r="N103" s="341"/>
      <c r="O103" s="341"/>
      <c r="P103" s="332"/>
      <c r="Q103" s="332"/>
      <c r="R103" s="332"/>
      <c r="S103" s="332"/>
      <c r="T103" s="332"/>
      <c r="U103" s="332"/>
      <c r="V103" s="332"/>
      <c r="Z103" s="333"/>
      <c r="AA103" s="333" t="str">
        <f>IF(AND(F104=G104,H104=I104,F104="A"),"2016 - kw","")</f>
        <v/>
      </c>
      <c r="AB103" s="333" t="str">
        <f>IF(OR(B103="2017 - kw",B103="2018 - kw"),"2016 - kw","")</f>
        <v/>
      </c>
      <c r="AC103" s="333"/>
      <c r="AD103" s="333"/>
      <c r="AE103" s="333"/>
    </row>
    <row r="104" spans="1:31" hidden="1" x14ac:dyDescent="0.35">
      <c r="A104" s="332"/>
      <c r="B104" s="332"/>
      <c r="C104" s="345"/>
      <c r="D104" s="346"/>
      <c r="E104" s="347" t="s">
        <v>293</v>
      </c>
      <c r="F104" s="348"/>
      <c r="G104" s="348"/>
      <c r="H104" s="348"/>
      <c r="I104" s="348"/>
      <c r="J104" s="348"/>
      <c r="K104" s="348"/>
      <c r="L104" s="348"/>
      <c r="M104" s="348"/>
      <c r="N104" s="348"/>
      <c r="O104" s="348"/>
      <c r="P104" s="332"/>
      <c r="Q104" s="332"/>
      <c r="R104" s="332"/>
      <c r="S104" s="332"/>
      <c r="T104" s="332"/>
      <c r="U104" s="332"/>
      <c r="V104" s="332"/>
      <c r="Z104" s="333"/>
      <c r="AA104" s="333"/>
      <c r="AB104" s="333"/>
      <c r="AC104" s="333"/>
      <c r="AD104" s="333"/>
      <c r="AE104" s="333"/>
    </row>
    <row r="105" spans="1:31" hidden="1" x14ac:dyDescent="0.35">
      <c r="A105" s="332" t="str">
        <f>IF(AND(F107=G107,H107=I107,J107=K107,F107="A"),"2016 - kwh",IF(AND(F107=G107,H107=I107,J107&lt;&gt;K107,F107="A"),"2017 - kwh",IF(AND(F107=G107,H107&lt;&gt;I107,F107="A"),"2018 - kwh","N/A")))</f>
        <v>N/A</v>
      </c>
      <c r="B105" s="332" t="str">
        <f>IF(AND(F107="A",G107="A"),"A","")</f>
        <v/>
      </c>
      <c r="C105" s="338" t="s">
        <v>318</v>
      </c>
      <c r="D105" s="339"/>
      <c r="E105" s="340" t="s">
        <v>243</v>
      </c>
      <c r="F105" s="341"/>
      <c r="G105" s="341"/>
      <c r="H105" s="341"/>
      <c r="I105" s="341"/>
      <c r="J105" s="341"/>
      <c r="K105" s="341"/>
      <c r="L105" s="341"/>
      <c r="M105" s="341"/>
      <c r="N105" s="341"/>
      <c r="O105" s="341"/>
      <c r="P105" s="332"/>
      <c r="Q105" s="332"/>
      <c r="R105" s="332"/>
      <c r="S105" s="332"/>
      <c r="T105" s="332"/>
      <c r="U105" s="332"/>
      <c r="V105" s="332"/>
      <c r="Z105" s="333"/>
      <c r="AA105" s="333" t="str">
        <f>IF(AND(F107=G107,H107=I107,F107="A"),"2016 - kwh","")</f>
        <v/>
      </c>
      <c r="AB105" s="333" t="str">
        <f>IF(OR(B105="2017 - kwh",B105="2018 - kwh"),"2016 - kwh","")</f>
        <v/>
      </c>
      <c r="AC105" s="333"/>
      <c r="AD105" s="333"/>
      <c r="AE105" s="333"/>
    </row>
    <row r="106" spans="1:31" hidden="1" x14ac:dyDescent="0.35">
      <c r="A106" s="332" t="str">
        <f>IF(AND(F107=G107,H107=I107,J107=K107,F107="A"),"2016 - kw",IF(AND(F107=G107,H107=I107,J107&lt;&gt;K107,F107="A"),"2017 - kw",IF(AND(F107=G107,H107&lt;&gt;I107,F107="A"),"2018 - kw","N/A")))</f>
        <v>N/A</v>
      </c>
      <c r="B106" s="332" t="str">
        <f>IF(AND(F107="A",G107="A"),"A","")</f>
        <v/>
      </c>
      <c r="C106" s="342"/>
      <c r="D106" s="343" t="str">
        <f>D105 &amp; "kW"</f>
        <v>kW</v>
      </c>
      <c r="E106" s="344" t="s">
        <v>292</v>
      </c>
      <c r="F106" s="341"/>
      <c r="G106" s="341"/>
      <c r="H106" s="341"/>
      <c r="I106" s="341"/>
      <c r="J106" s="341"/>
      <c r="K106" s="341"/>
      <c r="L106" s="341"/>
      <c r="M106" s="341"/>
      <c r="N106" s="341"/>
      <c r="O106" s="341"/>
      <c r="P106" s="332"/>
      <c r="Q106" s="332"/>
      <c r="R106" s="332"/>
      <c r="S106" s="332"/>
      <c r="T106" s="332"/>
      <c r="U106" s="332"/>
      <c r="V106" s="332"/>
      <c r="Z106" s="333"/>
      <c r="AA106" s="333" t="str">
        <f>IF(AND(F107=G107,H107=I107,F107="A"),"2016 - kw","")</f>
        <v/>
      </c>
      <c r="AB106" s="333" t="str">
        <f>IF(OR(B106="2017 - kw",B106="2018 - kw"),"2016 - kw","")</f>
        <v/>
      </c>
      <c r="AC106" s="333"/>
      <c r="AD106" s="333"/>
      <c r="AE106" s="333"/>
    </row>
    <row r="107" spans="1:31" hidden="1" x14ac:dyDescent="0.35">
      <c r="A107" s="332"/>
      <c r="B107" s="332"/>
      <c r="C107" s="345"/>
      <c r="D107" s="346"/>
      <c r="E107" s="347" t="s">
        <v>293</v>
      </c>
      <c r="F107" s="348"/>
      <c r="G107" s="348"/>
      <c r="H107" s="348"/>
      <c r="I107" s="348"/>
      <c r="J107" s="348"/>
      <c r="K107" s="348"/>
      <c r="L107" s="348"/>
      <c r="M107" s="348"/>
      <c r="N107" s="348"/>
      <c r="O107" s="348"/>
      <c r="P107" s="332"/>
      <c r="Q107" s="332"/>
      <c r="R107" s="332"/>
      <c r="S107" s="332"/>
      <c r="T107" s="332"/>
      <c r="U107" s="332"/>
      <c r="V107" s="332"/>
      <c r="Z107" s="333"/>
      <c r="AA107" s="333"/>
      <c r="AB107" s="333"/>
      <c r="AC107" s="333"/>
      <c r="AD107" s="333"/>
      <c r="AE107" s="333"/>
    </row>
    <row r="108" spans="1:31" hidden="1" x14ac:dyDescent="0.35">
      <c r="A108" s="332" t="str">
        <f>IF(AND(F110=G110,H110=I110,J110=K110,F110="A"),"2016 - kwh",IF(AND(F110=G110,H110=I110,J110&lt;&gt;K110,F110="A"),"2017 - kwh",IF(AND(F110=G110,H110&lt;&gt;I110,F110="A"),"2018 - kwh","N/A")))</f>
        <v>N/A</v>
      </c>
      <c r="B108" s="332" t="str">
        <f>IF(AND(F110="A",G110="A"),"A","")</f>
        <v/>
      </c>
      <c r="C108" s="338" t="s">
        <v>319</v>
      </c>
      <c r="D108" s="339"/>
      <c r="E108" s="340" t="s">
        <v>243</v>
      </c>
      <c r="F108" s="341"/>
      <c r="G108" s="341"/>
      <c r="H108" s="341"/>
      <c r="I108" s="341"/>
      <c r="J108" s="341"/>
      <c r="K108" s="341"/>
      <c r="L108" s="341"/>
      <c r="M108" s="341"/>
      <c r="N108" s="341"/>
      <c r="O108" s="341"/>
      <c r="P108" s="332"/>
      <c r="Q108" s="332"/>
      <c r="R108" s="332"/>
      <c r="S108" s="332"/>
      <c r="T108" s="332"/>
      <c r="U108" s="332"/>
      <c r="V108" s="332"/>
      <c r="Z108" s="333"/>
      <c r="AA108" s="333" t="str">
        <f>IF(AND(F110=G110,H110=I110,F110="A"),"2016 - kwh","")</f>
        <v/>
      </c>
      <c r="AB108" s="333" t="str">
        <f>IF(OR(B108="2017 - kwh",B108="2018 - kwh"),"2016 - kwh","")</f>
        <v/>
      </c>
      <c r="AC108" s="333"/>
      <c r="AD108" s="333"/>
      <c r="AE108" s="333"/>
    </row>
    <row r="109" spans="1:31" hidden="1" x14ac:dyDescent="0.35">
      <c r="A109" s="332" t="str">
        <f>IF(AND(F110=G110,H110=I110,J110=K110,F110="A"),"2016 - kw",IF(AND(F110=G110,H110=I110,J110&lt;&gt;K110,F110="A"),"2017 - kw",IF(AND(F110=G110,H110&lt;&gt;I110,F110="A"),"2018 - kw","N/A")))</f>
        <v>N/A</v>
      </c>
      <c r="B109" s="332" t="str">
        <f>IF(AND(F110="A",G110="A"),"A","")</f>
        <v/>
      </c>
      <c r="C109" s="342"/>
      <c r="D109" s="343" t="str">
        <f>D108 &amp; "kW"</f>
        <v>kW</v>
      </c>
      <c r="E109" s="344" t="s">
        <v>292</v>
      </c>
      <c r="F109" s="341"/>
      <c r="G109" s="341"/>
      <c r="H109" s="341"/>
      <c r="I109" s="341"/>
      <c r="J109" s="341"/>
      <c r="K109" s="341"/>
      <c r="L109" s="341"/>
      <c r="M109" s="341"/>
      <c r="N109" s="341"/>
      <c r="O109" s="341"/>
      <c r="P109" s="332"/>
      <c r="Q109" s="332"/>
      <c r="R109" s="332"/>
      <c r="S109" s="332"/>
      <c r="T109" s="332"/>
      <c r="U109" s="332"/>
      <c r="V109" s="332"/>
      <c r="Z109" s="333"/>
      <c r="AA109" s="333" t="str">
        <f>IF(AND(F110=G110,H110=I110,F110="A"),"2016 - kw","")</f>
        <v/>
      </c>
      <c r="AB109" s="333" t="str">
        <f>IF(OR(B109="2017 - kw",B109="2018 - kw"),"2016 - kw","")</f>
        <v/>
      </c>
      <c r="AC109" s="333"/>
      <c r="AD109" s="333"/>
      <c r="AE109" s="333"/>
    </row>
    <row r="110" spans="1:31" hidden="1" x14ac:dyDescent="0.35">
      <c r="A110" s="332"/>
      <c r="B110" s="332"/>
      <c r="C110" s="345"/>
      <c r="D110" s="346"/>
      <c r="E110" s="347" t="s">
        <v>293</v>
      </c>
      <c r="F110" s="348"/>
      <c r="G110" s="348"/>
      <c r="H110" s="348"/>
      <c r="I110" s="348"/>
      <c r="J110" s="348"/>
      <c r="K110" s="348"/>
      <c r="L110" s="348"/>
      <c r="M110" s="348"/>
      <c r="N110" s="348"/>
      <c r="O110" s="348"/>
      <c r="P110" s="332"/>
      <c r="Q110" s="332"/>
      <c r="R110" s="332"/>
      <c r="S110" s="332"/>
      <c r="T110" s="332"/>
      <c r="U110" s="332"/>
      <c r="V110" s="332"/>
      <c r="Z110" s="333"/>
      <c r="AA110" s="333"/>
      <c r="AB110" s="333"/>
      <c r="AC110" s="333"/>
      <c r="AD110" s="333"/>
      <c r="AE110" s="333"/>
    </row>
    <row r="111" spans="1:31" hidden="1" x14ac:dyDescent="0.35">
      <c r="A111" s="332" t="str">
        <f>IF(AND(F113=G113,H113=I113,J113=K113,F113="A"),"2016 - kwh",IF(AND(F113=G113,H113=I113,J113&lt;&gt;K113,F113="A"),"2017 - kwh",IF(AND(F113=G113,H113&lt;&gt;I113,F113="A"),"2018 - kwh","N/A")))</f>
        <v>N/A</v>
      </c>
      <c r="B111" s="332" t="str">
        <f>IF(AND(F113="A",G113="A"),"A","")</f>
        <v/>
      </c>
      <c r="C111" s="338" t="s">
        <v>320</v>
      </c>
      <c r="D111" s="339"/>
      <c r="E111" s="340" t="s">
        <v>243</v>
      </c>
      <c r="F111" s="341"/>
      <c r="G111" s="341"/>
      <c r="H111" s="341"/>
      <c r="I111" s="341"/>
      <c r="J111" s="341"/>
      <c r="K111" s="341"/>
      <c r="L111" s="341"/>
      <c r="M111" s="341"/>
      <c r="N111" s="341"/>
      <c r="O111" s="341"/>
      <c r="P111" s="332"/>
      <c r="Q111" s="332"/>
      <c r="R111" s="332"/>
      <c r="S111" s="332"/>
      <c r="T111" s="332"/>
      <c r="U111" s="332"/>
      <c r="V111" s="332"/>
      <c r="Z111" s="333"/>
      <c r="AA111" s="333" t="str">
        <f>IF(AND(F113=G113,H113=I113,F113="A"),"2016 - kwh","")</f>
        <v/>
      </c>
      <c r="AB111" s="333" t="str">
        <f>IF(OR(B111="2017 - kwh",B111="2018 - kwh"),"2016 - kwh","")</f>
        <v/>
      </c>
      <c r="AC111" s="333"/>
      <c r="AD111" s="333"/>
      <c r="AE111" s="333"/>
    </row>
    <row r="112" spans="1:31" hidden="1" x14ac:dyDescent="0.35">
      <c r="A112" s="332" t="str">
        <f>IF(AND(F113=G113,H113=I113,J113=K113,F113="A"),"2016 - kw",IF(AND(F113=G113,H113=I113,J113&lt;&gt;K113,F113="A"),"2017 - kw",IF(AND(F113=G113,H113&lt;&gt;I113,F113="A"),"2018 - kw","N/A")))</f>
        <v>N/A</v>
      </c>
      <c r="B112" s="332" t="str">
        <f>IF(AND(F113="A",G113="A"),"A","")</f>
        <v/>
      </c>
      <c r="C112" s="342"/>
      <c r="D112" s="343" t="str">
        <f>D111 &amp; "kW"</f>
        <v>kW</v>
      </c>
      <c r="E112" s="344" t="s">
        <v>292</v>
      </c>
      <c r="F112" s="341"/>
      <c r="G112" s="341"/>
      <c r="H112" s="341"/>
      <c r="I112" s="341"/>
      <c r="J112" s="341"/>
      <c r="K112" s="341"/>
      <c r="L112" s="341"/>
      <c r="M112" s="341"/>
      <c r="N112" s="341"/>
      <c r="O112" s="341"/>
      <c r="P112" s="332"/>
      <c r="Q112" s="332"/>
      <c r="R112" s="332"/>
      <c r="S112" s="332"/>
      <c r="T112" s="332"/>
      <c r="U112" s="332"/>
      <c r="V112" s="332"/>
      <c r="Z112" s="333"/>
      <c r="AA112" s="333" t="str">
        <f>IF(AND(F113=G113,H113=I113,F113="A"),"2016 - kw","")</f>
        <v/>
      </c>
      <c r="AB112" s="333" t="str">
        <f>IF(OR(B112="2017 - kw",B112="2018 - kw"),"2016 - kw","")</f>
        <v/>
      </c>
      <c r="AC112" s="333"/>
      <c r="AD112" s="333"/>
      <c r="AE112" s="333"/>
    </row>
    <row r="113" spans="1:31" hidden="1" x14ac:dyDescent="0.35">
      <c r="A113" s="332"/>
      <c r="B113" s="332"/>
      <c r="C113" s="345"/>
      <c r="D113" s="346"/>
      <c r="E113" s="347" t="s">
        <v>293</v>
      </c>
      <c r="F113" s="348"/>
      <c r="G113" s="348"/>
      <c r="H113" s="348"/>
      <c r="I113" s="348"/>
      <c r="J113" s="348"/>
      <c r="K113" s="348"/>
      <c r="L113" s="348"/>
      <c r="M113" s="348"/>
      <c r="N113" s="348"/>
      <c r="O113" s="348"/>
      <c r="P113" s="332"/>
      <c r="Q113" s="332"/>
      <c r="R113" s="332"/>
      <c r="S113" s="332"/>
      <c r="T113" s="332"/>
      <c r="U113" s="332"/>
      <c r="V113" s="332"/>
      <c r="Z113" s="333"/>
      <c r="AA113" s="333"/>
      <c r="AB113" s="333"/>
      <c r="AC113" s="333"/>
      <c r="AD113" s="333"/>
      <c r="AE113" s="333"/>
    </row>
    <row r="114" spans="1:31" hidden="1" x14ac:dyDescent="0.35">
      <c r="A114" s="332" t="str">
        <f>IF(AND(F116=G116,H116=I116,J116=K116,F116="A"),"2016 - kwh",IF(AND(F116=G116,H116=I116,J116&lt;&gt;K116,F116="A"),"2017 - kwh",IF(AND(F116=G116,H116&lt;&gt;I116,F116="A"),"2018 - kwh","N/A")))</f>
        <v>N/A</v>
      </c>
      <c r="B114" s="332" t="str">
        <f>IF(AND(F116="A",G116="A"),"A","")</f>
        <v/>
      </c>
      <c r="C114" s="338" t="s">
        <v>321</v>
      </c>
      <c r="D114" s="339"/>
      <c r="E114" s="340" t="s">
        <v>243</v>
      </c>
      <c r="F114" s="341"/>
      <c r="G114" s="341"/>
      <c r="H114" s="341"/>
      <c r="I114" s="341"/>
      <c r="J114" s="341"/>
      <c r="K114" s="341"/>
      <c r="L114" s="341"/>
      <c r="M114" s="341"/>
      <c r="N114" s="341"/>
      <c r="O114" s="341"/>
      <c r="P114" s="332"/>
      <c r="Q114" s="332"/>
      <c r="R114" s="332"/>
      <c r="S114" s="332"/>
      <c r="T114" s="332"/>
      <c r="U114" s="332"/>
      <c r="V114" s="332"/>
      <c r="Z114" s="333"/>
      <c r="AA114" s="333" t="str">
        <f>IF(AND(F116=G116,H116=I116,F116="A"),"2016 - kwh","")</f>
        <v/>
      </c>
      <c r="AB114" s="333" t="str">
        <f>IF(OR(B114="2017 - kwh",B114="2018 - kwh"),"2016 - kwh","")</f>
        <v/>
      </c>
      <c r="AC114" s="333"/>
      <c r="AD114" s="333"/>
      <c r="AE114" s="333"/>
    </row>
    <row r="115" spans="1:31" hidden="1" x14ac:dyDescent="0.35">
      <c r="A115" s="332" t="str">
        <f>IF(AND(F116=G116,H116=I116,J116=K116,F116="A"),"2016 - kw",IF(AND(F116=G116,H116=I116,J116&lt;&gt;K116,F116="A"),"2017 - kw",IF(AND(F116=G116,H116&lt;&gt;I116,F116="A"),"2018 - kw","N/A")))</f>
        <v>N/A</v>
      </c>
      <c r="B115" s="332" t="str">
        <f>IF(AND(F116="A",G116="A"),"A","")</f>
        <v/>
      </c>
      <c r="C115" s="342"/>
      <c r="D115" s="343" t="str">
        <f>D114 &amp; "kW"</f>
        <v>kW</v>
      </c>
      <c r="E115" s="344" t="s">
        <v>292</v>
      </c>
      <c r="F115" s="341"/>
      <c r="G115" s="341"/>
      <c r="H115" s="341"/>
      <c r="I115" s="341"/>
      <c r="J115" s="341"/>
      <c r="K115" s="341"/>
      <c r="L115" s="341"/>
      <c r="M115" s="341"/>
      <c r="N115" s="341"/>
      <c r="O115" s="341"/>
      <c r="P115" s="332"/>
      <c r="Q115" s="332"/>
      <c r="R115" s="332"/>
      <c r="S115" s="332"/>
      <c r="T115" s="332"/>
      <c r="U115" s="332"/>
      <c r="V115" s="332"/>
      <c r="Z115" s="333"/>
      <c r="AA115" s="333" t="str">
        <f>IF(AND(F116=G116,H116=I116,F116="A"),"2016 - kw","")</f>
        <v/>
      </c>
      <c r="AB115" s="333" t="str">
        <f>IF(OR(B115="2017 - kw",B115="2018 - kw"),"2016 - kw","")</f>
        <v/>
      </c>
      <c r="AC115" s="333"/>
      <c r="AD115" s="333"/>
      <c r="AE115" s="333"/>
    </row>
    <row r="116" spans="1:31" hidden="1" x14ac:dyDescent="0.35">
      <c r="A116" s="332"/>
      <c r="B116" s="332"/>
      <c r="C116" s="345"/>
      <c r="D116" s="346"/>
      <c r="E116" s="347" t="s">
        <v>293</v>
      </c>
      <c r="F116" s="348"/>
      <c r="G116" s="348"/>
      <c r="H116" s="348"/>
      <c r="I116" s="348"/>
      <c r="J116" s="348"/>
      <c r="K116" s="348"/>
      <c r="L116" s="348"/>
      <c r="M116" s="348"/>
      <c r="N116" s="348"/>
      <c r="O116" s="348"/>
      <c r="P116" s="332"/>
      <c r="Q116" s="332"/>
      <c r="R116" s="332"/>
      <c r="S116" s="332"/>
      <c r="T116" s="332"/>
      <c r="U116" s="332"/>
      <c r="V116" s="332"/>
      <c r="Z116" s="333"/>
      <c r="AA116" s="333"/>
      <c r="AB116" s="333"/>
      <c r="AC116" s="333"/>
      <c r="AD116" s="333"/>
      <c r="AE116" s="333"/>
    </row>
    <row r="117" spans="1:31" hidden="1" x14ac:dyDescent="0.35">
      <c r="A117" s="332" t="str">
        <f>IF(AND(F119=G119,H119=I119,J119=K119,F119="A"),"2016 - kwh",IF(AND(F119=G119,H119=I119,J119&lt;&gt;K119,F119="A"),"2017 - kwh",IF(AND(F119=G119,H119&lt;&gt;I119,F119="A"),"2018 - kwh","N/A")))</f>
        <v>N/A</v>
      </c>
      <c r="B117" s="332" t="str">
        <f>IF(AND(F119="A",G119="A"),"A","")</f>
        <v/>
      </c>
      <c r="C117" s="338" t="s">
        <v>322</v>
      </c>
      <c r="D117" s="339"/>
      <c r="E117" s="340" t="s">
        <v>243</v>
      </c>
      <c r="F117" s="341"/>
      <c r="G117" s="341"/>
      <c r="H117" s="341"/>
      <c r="I117" s="341"/>
      <c r="J117" s="341"/>
      <c r="K117" s="341"/>
      <c r="L117" s="341"/>
      <c r="M117" s="341"/>
      <c r="N117" s="341"/>
      <c r="O117" s="341"/>
      <c r="P117" s="332"/>
      <c r="Q117" s="332"/>
      <c r="R117" s="332"/>
      <c r="S117" s="332"/>
      <c r="T117" s="332"/>
      <c r="U117" s="332"/>
      <c r="V117" s="332"/>
      <c r="Z117" s="333"/>
      <c r="AA117" s="333" t="str">
        <f>IF(AND(F119=G119,H119=I119,F119="A"),"2016 - kwh","")</f>
        <v/>
      </c>
      <c r="AB117" s="333" t="str">
        <f>IF(OR(B117="2017 - kwh",B117="2018 - kwh"),"2016 - kwh","")</f>
        <v/>
      </c>
      <c r="AC117" s="333"/>
      <c r="AD117" s="333"/>
      <c r="AE117" s="333"/>
    </row>
    <row r="118" spans="1:31" hidden="1" x14ac:dyDescent="0.35">
      <c r="A118" s="332" t="str">
        <f>IF(AND(F119=G119,H119=I119,J119=K119,F119="A"),"2016 - kw",IF(AND(F119=G119,H119=I119,J119&lt;&gt;K119,F119="A"),"2017 - kw",IF(AND(F119=G119,H119&lt;&gt;I119,F119="A"),"2018 - kw","N/A")))</f>
        <v>N/A</v>
      </c>
      <c r="B118" s="332" t="str">
        <f>IF(AND(F119="A",G119="A"),"A","")</f>
        <v/>
      </c>
      <c r="C118" s="342"/>
      <c r="D118" s="343" t="str">
        <f>D117 &amp; "kW"</f>
        <v>kW</v>
      </c>
      <c r="E118" s="344" t="s">
        <v>292</v>
      </c>
      <c r="F118" s="341"/>
      <c r="G118" s="341"/>
      <c r="H118" s="341"/>
      <c r="I118" s="341"/>
      <c r="J118" s="341"/>
      <c r="K118" s="341"/>
      <c r="L118" s="341"/>
      <c r="M118" s="341"/>
      <c r="N118" s="341"/>
      <c r="O118" s="341"/>
      <c r="P118" s="332"/>
      <c r="Q118" s="332"/>
      <c r="R118" s="332"/>
      <c r="S118" s="332"/>
      <c r="T118" s="332"/>
      <c r="U118" s="332"/>
      <c r="V118" s="332"/>
      <c r="Z118" s="333"/>
      <c r="AA118" s="333" t="str">
        <f>IF(AND(F119=G119,H119=I119,F119="A"),"2016 - kw","")</f>
        <v/>
      </c>
      <c r="AB118" s="333" t="str">
        <f>IF(OR(B118="2017 - kw",B118="2018 - kw"),"2016 - kw","")</f>
        <v/>
      </c>
      <c r="AC118" s="333"/>
      <c r="AD118" s="333"/>
      <c r="AE118" s="333"/>
    </row>
    <row r="119" spans="1:31" hidden="1" x14ac:dyDescent="0.35">
      <c r="A119" s="332"/>
      <c r="B119" s="332"/>
      <c r="C119" s="345"/>
      <c r="D119" s="346"/>
      <c r="E119" s="347" t="s">
        <v>293</v>
      </c>
      <c r="F119" s="348"/>
      <c r="G119" s="348"/>
      <c r="H119" s="348"/>
      <c r="I119" s="348"/>
      <c r="J119" s="348"/>
      <c r="K119" s="348"/>
      <c r="L119" s="348"/>
      <c r="M119" s="348"/>
      <c r="N119" s="348"/>
      <c r="O119" s="348"/>
      <c r="P119" s="332"/>
      <c r="Q119" s="332"/>
      <c r="R119" s="332"/>
      <c r="S119" s="332"/>
      <c r="T119" s="332"/>
      <c r="U119" s="332"/>
      <c r="V119" s="332"/>
      <c r="Z119" s="333"/>
      <c r="AA119" s="333"/>
      <c r="AB119" s="333"/>
      <c r="AC119" s="333"/>
      <c r="AD119" s="333"/>
      <c r="AE119" s="333"/>
    </row>
    <row r="120" spans="1:31" hidden="1" x14ac:dyDescent="0.35">
      <c r="A120" s="332" t="str">
        <f>IF(AND(F122=G122,H122=I122,J122=K122,F122="A"),"2016 - kwh",IF(AND(F122=G122,H122=I122,J122&lt;&gt;K122,F122="A"),"2017 - kwh",IF(AND(F122=G122,H122&lt;&gt;I122,F122="A"),"2018 - kwh","N/A")))</f>
        <v>N/A</v>
      </c>
      <c r="B120" s="332" t="str">
        <f>IF(AND(F122="A",G122="A"),"A","")</f>
        <v/>
      </c>
      <c r="C120" s="338" t="s">
        <v>323</v>
      </c>
      <c r="D120" s="339"/>
      <c r="E120" s="340" t="s">
        <v>243</v>
      </c>
      <c r="F120" s="341"/>
      <c r="G120" s="341"/>
      <c r="H120" s="341"/>
      <c r="I120" s="341"/>
      <c r="J120" s="341"/>
      <c r="K120" s="341"/>
      <c r="L120" s="341"/>
      <c r="M120" s="341"/>
      <c r="N120" s="341"/>
      <c r="O120" s="341"/>
      <c r="P120" s="332"/>
      <c r="Q120" s="332"/>
      <c r="R120" s="332"/>
      <c r="S120" s="332"/>
      <c r="T120" s="332"/>
      <c r="U120" s="332"/>
      <c r="V120" s="332"/>
      <c r="Z120" s="333"/>
      <c r="AA120" s="333" t="str">
        <f>IF(AND(F122=G122,H122=I122,F122="A"),"2016 - kwh","")</f>
        <v/>
      </c>
      <c r="AB120" s="333" t="str">
        <f>IF(OR(B120="2017 - kwh",B120="2018 - kwh"),"2016 - kwh","")</f>
        <v/>
      </c>
      <c r="AC120" s="333"/>
      <c r="AD120" s="333"/>
      <c r="AE120" s="333"/>
    </row>
    <row r="121" spans="1:31" hidden="1" x14ac:dyDescent="0.35">
      <c r="A121" s="332" t="str">
        <f>IF(AND(F122=G122,H122=I122,J122=K122,F122="A"),"2016 - kw",IF(AND(F122=G122,H122=I122,J122&lt;&gt;K122,F122="A"),"2017 - kw",IF(AND(F122=G122,H122&lt;&gt;I122,F122="A"),"2018 - kw","N/A")))</f>
        <v>N/A</v>
      </c>
      <c r="B121" s="332" t="str">
        <f>IF(AND(F122="A",G122="A"),"A","")</f>
        <v/>
      </c>
      <c r="C121" s="342"/>
      <c r="D121" s="343" t="str">
        <f>D120 &amp; "kW"</f>
        <v>kW</v>
      </c>
      <c r="E121" s="344" t="s">
        <v>292</v>
      </c>
      <c r="F121" s="341"/>
      <c r="G121" s="341"/>
      <c r="H121" s="341"/>
      <c r="I121" s="341"/>
      <c r="J121" s="341"/>
      <c r="K121" s="341"/>
      <c r="L121" s="341"/>
      <c r="M121" s="341"/>
      <c r="N121" s="341"/>
      <c r="O121" s="341"/>
      <c r="P121" s="332"/>
      <c r="Q121" s="332"/>
      <c r="R121" s="332"/>
      <c r="S121" s="332"/>
      <c r="T121" s="332"/>
      <c r="U121" s="332"/>
      <c r="V121" s="332"/>
      <c r="Z121" s="333"/>
      <c r="AA121" s="333" t="str">
        <f>IF(AND(F122=G122,H122=I122,F122="A"),"2016 - kw","")</f>
        <v/>
      </c>
      <c r="AB121" s="333" t="str">
        <f>IF(OR(B121="2017 - kw",B121="2018 - kw"),"2016 - kw","")</f>
        <v/>
      </c>
      <c r="AC121" s="333"/>
      <c r="AD121" s="333"/>
      <c r="AE121" s="333"/>
    </row>
    <row r="122" spans="1:31" hidden="1" x14ac:dyDescent="0.35">
      <c r="A122" s="332"/>
      <c r="B122" s="332"/>
      <c r="C122" s="345"/>
      <c r="D122" s="346"/>
      <c r="E122" s="347" t="s">
        <v>293</v>
      </c>
      <c r="F122" s="348"/>
      <c r="G122" s="348"/>
      <c r="H122" s="348"/>
      <c r="I122" s="348"/>
      <c r="J122" s="348"/>
      <c r="K122" s="348"/>
      <c r="L122" s="348"/>
      <c r="M122" s="348"/>
      <c r="N122" s="348"/>
      <c r="O122" s="348"/>
      <c r="P122" s="332"/>
      <c r="Q122" s="332"/>
      <c r="R122" s="332"/>
      <c r="S122" s="332"/>
      <c r="T122" s="332"/>
      <c r="U122" s="332"/>
      <c r="V122" s="332"/>
      <c r="Z122" s="333"/>
      <c r="AA122" s="333"/>
      <c r="AB122" s="333"/>
      <c r="AC122" s="333"/>
      <c r="AD122" s="333"/>
      <c r="AE122" s="333"/>
    </row>
    <row r="123" spans="1:31" hidden="1" x14ac:dyDescent="0.35">
      <c r="A123" s="332" t="str">
        <f>IF(AND(F125=G125,H125=I125,J125=K125,F125="A"),"2016 - kwh",IF(AND(F125=G125,H125=I125,J125&lt;&gt;K125,F125="A"),"2017 - kwh",IF(AND(F125=G125,H125&lt;&gt;I125,F125="A"),"2018 - kwh","N/A")))</f>
        <v>N/A</v>
      </c>
      <c r="B123" s="332" t="str">
        <f>IF(AND(F125="A",G125="A"),"A","")</f>
        <v/>
      </c>
      <c r="C123" s="338" t="s">
        <v>324</v>
      </c>
      <c r="D123" s="339"/>
      <c r="E123" s="340" t="s">
        <v>243</v>
      </c>
      <c r="F123" s="341"/>
      <c r="G123" s="341"/>
      <c r="H123" s="341"/>
      <c r="I123" s="341"/>
      <c r="J123" s="341"/>
      <c r="K123" s="341"/>
      <c r="L123" s="341"/>
      <c r="M123" s="341"/>
      <c r="N123" s="341"/>
      <c r="O123" s="341"/>
      <c r="P123" s="332"/>
      <c r="Q123" s="332"/>
      <c r="R123" s="332"/>
      <c r="S123" s="332"/>
      <c r="T123" s="332"/>
      <c r="U123" s="332"/>
      <c r="V123" s="332"/>
      <c r="Z123" s="333"/>
      <c r="AA123" s="333" t="str">
        <f>IF(AND(F125=G125,H125=I125,F125="A"),"2016 - kwh","")</f>
        <v/>
      </c>
      <c r="AB123" s="333" t="str">
        <f>IF(OR(B123="2017 - kwh",B123="2018 - kwh"),"2016 - kwh","")</f>
        <v/>
      </c>
      <c r="AC123" s="333"/>
      <c r="AD123" s="333"/>
      <c r="AE123" s="333"/>
    </row>
    <row r="124" spans="1:31" hidden="1" x14ac:dyDescent="0.35">
      <c r="A124" s="332" t="str">
        <f>IF(AND(F125=G125,H125=I125,J125=K125,F125="A"),"2016 - kw",IF(AND(F125=G125,H125=I125,J125&lt;&gt;K125,F125="A"),"2017 - kw",IF(AND(F125=G125,H125&lt;&gt;I125,F125="A"),"2018 - kw","N/A")))</f>
        <v>N/A</v>
      </c>
      <c r="B124" s="332" t="str">
        <f>IF(AND(F125="A",G125="A"),"A","")</f>
        <v/>
      </c>
      <c r="C124" s="342"/>
      <c r="D124" s="343" t="str">
        <f>D123 &amp; "kW"</f>
        <v>kW</v>
      </c>
      <c r="E124" s="344" t="s">
        <v>292</v>
      </c>
      <c r="F124" s="341"/>
      <c r="G124" s="341"/>
      <c r="H124" s="341"/>
      <c r="I124" s="341"/>
      <c r="J124" s="341"/>
      <c r="K124" s="341"/>
      <c r="L124" s="341"/>
      <c r="M124" s="341"/>
      <c r="N124" s="341"/>
      <c r="O124" s="341"/>
      <c r="P124" s="332"/>
      <c r="Q124" s="332"/>
      <c r="R124" s="332"/>
      <c r="S124" s="332"/>
      <c r="T124" s="332"/>
      <c r="U124" s="332"/>
      <c r="V124" s="332"/>
      <c r="Z124" s="333"/>
      <c r="AA124" s="333" t="str">
        <f>IF(AND(F125=G125,H125=I125,F125="A"),"2016 - kw","")</f>
        <v/>
      </c>
      <c r="AB124" s="333" t="str">
        <f>IF(OR(B124="2017 - kw",B124="2018 - kw"),"2016 - kw","")</f>
        <v/>
      </c>
      <c r="AC124" s="333"/>
      <c r="AD124" s="333"/>
      <c r="AE124" s="333"/>
    </row>
    <row r="125" spans="1:31" hidden="1" x14ac:dyDescent="0.35">
      <c r="A125" s="332"/>
      <c r="B125" s="332"/>
      <c r="C125" s="345"/>
      <c r="D125" s="346"/>
      <c r="E125" s="347" t="s">
        <v>293</v>
      </c>
      <c r="F125" s="348"/>
      <c r="G125" s="348"/>
      <c r="H125" s="348"/>
      <c r="I125" s="348"/>
      <c r="J125" s="348"/>
      <c r="K125" s="348"/>
      <c r="L125" s="348"/>
      <c r="M125" s="348"/>
      <c r="N125" s="348"/>
      <c r="O125" s="348"/>
      <c r="P125" s="332"/>
      <c r="Q125" s="332"/>
      <c r="R125" s="332"/>
      <c r="S125" s="332"/>
      <c r="T125" s="332"/>
      <c r="U125" s="332"/>
      <c r="V125" s="332"/>
      <c r="Z125" s="333"/>
      <c r="AA125" s="333"/>
      <c r="AB125" s="333"/>
      <c r="AC125" s="333"/>
      <c r="AD125" s="333"/>
      <c r="AE125" s="333"/>
    </row>
    <row r="126" spans="1:31" hidden="1" x14ac:dyDescent="0.35">
      <c r="A126" s="332" t="str">
        <f>IF(AND(F128=G128,H128=I128,J128=K128,F128="A"),"2016 - kwh",IF(AND(F128=G128,H128=I128,J128&lt;&gt;K128,F128="A"),"2017 - kwh",IF(AND(F128=G128,H128&lt;&gt;I128,F128="A"),"2018 - kwh","N/A")))</f>
        <v>N/A</v>
      </c>
      <c r="B126" s="332" t="str">
        <f>IF(AND(F128="A",G128="A"),"A","")</f>
        <v/>
      </c>
      <c r="C126" s="338" t="s">
        <v>325</v>
      </c>
      <c r="D126" s="339"/>
      <c r="E126" s="340" t="s">
        <v>243</v>
      </c>
      <c r="F126" s="341"/>
      <c r="G126" s="341"/>
      <c r="H126" s="341"/>
      <c r="I126" s="341"/>
      <c r="J126" s="341"/>
      <c r="K126" s="341"/>
      <c r="L126" s="341"/>
      <c r="M126" s="341"/>
      <c r="N126" s="341"/>
      <c r="O126" s="341"/>
      <c r="P126" s="332"/>
      <c r="Q126" s="332"/>
      <c r="R126" s="332"/>
      <c r="S126" s="332"/>
      <c r="T126" s="332"/>
      <c r="U126" s="332"/>
      <c r="V126" s="332"/>
      <c r="Z126" s="333"/>
      <c r="AA126" s="333" t="str">
        <f>IF(AND(F128=G128,H128=I128,F128="A"),"2016 - kwh","")</f>
        <v/>
      </c>
      <c r="AB126" s="333" t="str">
        <f>IF(OR(B126="2017 - kwh",B126="2018 - kwh"),"2016 - kwh","")</f>
        <v/>
      </c>
      <c r="AC126" s="333"/>
      <c r="AD126" s="333"/>
      <c r="AE126" s="333"/>
    </row>
    <row r="127" spans="1:31" hidden="1" x14ac:dyDescent="0.35">
      <c r="A127" s="332" t="str">
        <f>IF(AND(F128=G128,H128=I128,J128=K128,F128="A"),"2016 - kw",IF(AND(F128=G128,H128=I128,J128&lt;&gt;K128,F128="A"),"2017 - kw",IF(AND(F128=G128,H128&lt;&gt;I128,F128="A"),"2018 - kw","N/A")))</f>
        <v>N/A</v>
      </c>
      <c r="B127" s="332" t="str">
        <f>IF(AND(F128="A",G128="A"),"A","")</f>
        <v/>
      </c>
      <c r="C127" s="342"/>
      <c r="D127" s="343" t="str">
        <f>D126 &amp; "kW"</f>
        <v>kW</v>
      </c>
      <c r="E127" s="344" t="s">
        <v>292</v>
      </c>
      <c r="F127" s="341"/>
      <c r="G127" s="341"/>
      <c r="H127" s="341"/>
      <c r="I127" s="341"/>
      <c r="J127" s="341"/>
      <c r="K127" s="341"/>
      <c r="L127" s="341"/>
      <c r="M127" s="341"/>
      <c r="N127" s="341"/>
      <c r="O127" s="341"/>
      <c r="P127" s="332"/>
      <c r="Q127" s="332"/>
      <c r="R127" s="332"/>
      <c r="S127" s="332"/>
      <c r="T127" s="332"/>
      <c r="U127" s="332"/>
      <c r="V127" s="332"/>
      <c r="Z127" s="333"/>
      <c r="AA127" s="333" t="str">
        <f>IF(AND(F128=G128,H128=I128,F128="A"),"2016 - kw","")</f>
        <v/>
      </c>
      <c r="AB127" s="333" t="str">
        <f>IF(OR(B127="2017 - kw",B127="2018 - kw"),"2016 - kw","")</f>
        <v/>
      </c>
      <c r="AC127" s="333"/>
      <c r="AD127" s="333"/>
      <c r="AE127" s="333"/>
    </row>
    <row r="128" spans="1:31" hidden="1" x14ac:dyDescent="0.35">
      <c r="A128" s="332"/>
      <c r="B128" s="332"/>
      <c r="C128" s="345"/>
      <c r="D128" s="346"/>
      <c r="E128" s="347" t="s">
        <v>293</v>
      </c>
      <c r="F128" s="348"/>
      <c r="G128" s="348"/>
      <c r="H128" s="348"/>
      <c r="I128" s="348"/>
      <c r="J128" s="348"/>
      <c r="K128" s="348"/>
      <c r="L128" s="348"/>
      <c r="M128" s="348"/>
      <c r="N128" s="348"/>
      <c r="O128" s="348"/>
      <c r="P128" s="332"/>
      <c r="Q128" s="332"/>
      <c r="R128" s="332"/>
      <c r="S128" s="332"/>
      <c r="T128" s="332"/>
      <c r="U128" s="332"/>
      <c r="V128" s="332"/>
      <c r="Z128" s="333"/>
      <c r="AA128" s="333"/>
      <c r="AB128" s="333"/>
      <c r="AC128" s="333"/>
      <c r="AD128" s="333"/>
      <c r="AE128" s="333"/>
    </row>
    <row r="129" spans="1:31" hidden="1" x14ac:dyDescent="0.35">
      <c r="A129" s="332" t="str">
        <f>IF(AND(F131=G131,H131=I131,J131=K131,F131="A"),"2016 - kwh",IF(AND(F131=G131,H131=I131,J131&lt;&gt;K131,F131="A"),"2017 - kwh",IF(AND(F131=G131,H131&lt;&gt;I131,F131="A"),"2018 - kwh","N/A")))</f>
        <v>N/A</v>
      </c>
      <c r="B129" s="332" t="str">
        <f>IF(AND(F131="A",G131="A"),"A","")</f>
        <v/>
      </c>
      <c r="C129" s="338" t="s">
        <v>326</v>
      </c>
      <c r="D129" s="339"/>
      <c r="E129" s="340" t="s">
        <v>243</v>
      </c>
      <c r="F129" s="341"/>
      <c r="G129" s="341"/>
      <c r="H129" s="341"/>
      <c r="I129" s="341"/>
      <c r="J129" s="341"/>
      <c r="K129" s="341"/>
      <c r="L129" s="341"/>
      <c r="M129" s="341"/>
      <c r="N129" s="341"/>
      <c r="O129" s="341"/>
      <c r="P129" s="332"/>
      <c r="Q129" s="332"/>
      <c r="R129" s="332"/>
      <c r="S129" s="332"/>
      <c r="T129" s="332"/>
      <c r="U129" s="332"/>
      <c r="V129" s="332"/>
      <c r="Z129" s="333"/>
      <c r="AA129" s="333" t="str">
        <f>IF(AND(F131=G131,H131=I131,F131="A"),"2016 - kwh","")</f>
        <v/>
      </c>
      <c r="AB129" s="333" t="str">
        <f>IF(OR(B129="2017 - kwh",B129="2018 - kwh"),"2016 - kwh","")</f>
        <v/>
      </c>
      <c r="AC129" s="333"/>
      <c r="AD129" s="333"/>
      <c r="AE129" s="333"/>
    </row>
    <row r="130" spans="1:31" hidden="1" x14ac:dyDescent="0.35">
      <c r="A130" s="332" t="str">
        <f>IF(AND(F131=G131,H131=I131,J131=K131,F131="A"),"2016 - kw",IF(AND(F131=G131,H131=I131,J131&lt;&gt;K131,F131="A"),"2017 - kw",IF(AND(F131=G131,H131&lt;&gt;I131,F131="A"),"2018 - kw","N/A")))</f>
        <v>N/A</v>
      </c>
      <c r="B130" s="332" t="str">
        <f>IF(AND(F131="A",G131="A"),"A","")</f>
        <v/>
      </c>
      <c r="C130" s="342"/>
      <c r="D130" s="343" t="str">
        <f>D129 &amp; "kW"</f>
        <v>kW</v>
      </c>
      <c r="E130" s="344" t="s">
        <v>292</v>
      </c>
      <c r="F130" s="341"/>
      <c r="G130" s="341"/>
      <c r="H130" s="341"/>
      <c r="I130" s="341"/>
      <c r="J130" s="341"/>
      <c r="K130" s="341"/>
      <c r="L130" s="341"/>
      <c r="M130" s="341"/>
      <c r="N130" s="341"/>
      <c r="O130" s="341"/>
      <c r="P130" s="332"/>
      <c r="Q130" s="332"/>
      <c r="R130" s="332"/>
      <c r="S130" s="332"/>
      <c r="T130" s="332"/>
      <c r="U130" s="332"/>
      <c r="V130" s="332"/>
      <c r="Z130" s="333"/>
      <c r="AA130" s="333" t="str">
        <f>IF(AND(F131=G131,H131=I131,F131="A"),"2016 - kw","")</f>
        <v/>
      </c>
      <c r="AB130" s="333" t="str">
        <f>IF(OR(B130="2017 - kw",B130="2018 - kw"),"2016 - kw","")</f>
        <v/>
      </c>
      <c r="AC130" s="333"/>
      <c r="AD130" s="333"/>
      <c r="AE130" s="333"/>
    </row>
    <row r="131" spans="1:31" hidden="1" x14ac:dyDescent="0.35">
      <c r="A131" s="332"/>
      <c r="B131" s="332"/>
      <c r="C131" s="345"/>
      <c r="D131" s="346"/>
      <c r="E131" s="347" t="s">
        <v>293</v>
      </c>
      <c r="F131" s="348"/>
      <c r="G131" s="348"/>
      <c r="H131" s="348"/>
      <c r="I131" s="348"/>
      <c r="J131" s="348"/>
      <c r="K131" s="348"/>
      <c r="L131" s="348"/>
      <c r="M131" s="348"/>
      <c r="N131" s="348"/>
      <c r="O131" s="348"/>
      <c r="P131" s="332"/>
      <c r="Q131" s="332"/>
      <c r="R131" s="332"/>
      <c r="S131" s="332"/>
      <c r="T131" s="332"/>
      <c r="U131" s="332"/>
      <c r="V131" s="332"/>
      <c r="Z131" s="333"/>
      <c r="AA131" s="333"/>
      <c r="AB131" s="333"/>
      <c r="AC131" s="333"/>
      <c r="AD131" s="333"/>
      <c r="AE131" s="333"/>
    </row>
    <row r="132" spans="1:31" hidden="1" x14ac:dyDescent="0.35">
      <c r="A132" s="332" t="str">
        <f>IF(AND(F134=G134,H134=I134,J134=K134,F134="A"),"2016 - kwh",IF(AND(F134=G134,H134=I134,J134&lt;&gt;K134,F134="A"),"2017 - kwh",IF(AND(F134=G134,H134&lt;&gt;I134,F134="A"),"2018 - kwh","N/A")))</f>
        <v>N/A</v>
      </c>
      <c r="B132" s="332" t="str">
        <f>IF(AND(F134="A",G134="A"),"A","")</f>
        <v/>
      </c>
      <c r="C132" s="338" t="s">
        <v>327</v>
      </c>
      <c r="D132" s="339"/>
      <c r="E132" s="340" t="s">
        <v>243</v>
      </c>
      <c r="F132" s="341"/>
      <c r="G132" s="341"/>
      <c r="H132" s="341"/>
      <c r="I132" s="341"/>
      <c r="J132" s="341"/>
      <c r="K132" s="341"/>
      <c r="L132" s="341"/>
      <c r="M132" s="341"/>
      <c r="N132" s="341"/>
      <c r="O132" s="341"/>
      <c r="P132" s="332"/>
      <c r="Q132" s="332"/>
      <c r="R132" s="332"/>
      <c r="S132" s="332"/>
      <c r="T132" s="332"/>
      <c r="U132" s="332"/>
      <c r="V132" s="332"/>
      <c r="Z132" s="333"/>
      <c r="AA132" s="333" t="str">
        <f>IF(AND(F134=G134,H134=I134,F134="A"),"2016 - kwh","")</f>
        <v/>
      </c>
      <c r="AB132" s="333" t="str">
        <f>IF(OR(B132="2017 - kwh",B132="2018 - kwh"),"2016 - kwh","")</f>
        <v/>
      </c>
      <c r="AC132" s="333"/>
      <c r="AD132" s="333"/>
      <c r="AE132" s="333"/>
    </row>
    <row r="133" spans="1:31" hidden="1" x14ac:dyDescent="0.35">
      <c r="A133" s="332" t="str">
        <f>IF(AND(F134=G134,H134=I134,J134=K134,F134="A"),"2016 - kw",IF(AND(F134=G134,H134=I134,J134&lt;&gt;K134,F134="A"),"2017 - kw",IF(AND(F134=G134,H134&lt;&gt;I134,F134="A"),"2018 - kw","N/A")))</f>
        <v>N/A</v>
      </c>
      <c r="B133" s="332" t="str">
        <f>IF(AND(F134="A",G134="A"),"A","")</f>
        <v/>
      </c>
      <c r="C133" s="342"/>
      <c r="D133" s="343" t="str">
        <f>D132 &amp; "kW"</f>
        <v>kW</v>
      </c>
      <c r="E133" s="344" t="s">
        <v>292</v>
      </c>
      <c r="F133" s="341"/>
      <c r="G133" s="341"/>
      <c r="H133" s="341"/>
      <c r="I133" s="341"/>
      <c r="J133" s="341"/>
      <c r="K133" s="341"/>
      <c r="L133" s="341"/>
      <c r="M133" s="341"/>
      <c r="N133" s="341"/>
      <c r="O133" s="341"/>
      <c r="P133" s="332"/>
      <c r="Q133" s="332"/>
      <c r="R133" s="332"/>
      <c r="S133" s="332"/>
      <c r="T133" s="332"/>
      <c r="U133" s="332"/>
      <c r="V133" s="332"/>
      <c r="Z133" s="333"/>
      <c r="AA133" s="333" t="str">
        <f>IF(AND(F134=G134,H134=I134,F134="A"),"2016 - kw","")</f>
        <v/>
      </c>
      <c r="AB133" s="333" t="str">
        <f>IF(OR(B133="2017 - kw",B133="2018 - kw"),"2016 - kw","")</f>
        <v/>
      </c>
      <c r="AC133" s="333"/>
      <c r="AD133" s="333"/>
      <c r="AE133" s="333"/>
    </row>
    <row r="134" spans="1:31" hidden="1" x14ac:dyDescent="0.35">
      <c r="A134" s="332"/>
      <c r="B134" s="332"/>
      <c r="C134" s="345"/>
      <c r="D134" s="346"/>
      <c r="E134" s="347" t="s">
        <v>293</v>
      </c>
      <c r="F134" s="348"/>
      <c r="G134" s="348"/>
      <c r="H134" s="348"/>
      <c r="I134" s="348"/>
      <c r="J134" s="348"/>
      <c r="K134" s="348"/>
      <c r="L134" s="348"/>
      <c r="M134" s="348"/>
      <c r="N134" s="348"/>
      <c r="O134" s="348"/>
      <c r="P134" s="332"/>
      <c r="Q134" s="332"/>
      <c r="R134" s="332"/>
      <c r="S134" s="332"/>
      <c r="T134" s="332"/>
      <c r="U134" s="332"/>
      <c r="V134" s="332"/>
      <c r="Z134" s="333"/>
      <c r="AA134" s="333"/>
      <c r="AB134" s="333"/>
      <c r="AC134" s="333"/>
      <c r="AD134" s="333"/>
      <c r="AE134" s="333"/>
    </row>
    <row r="135" spans="1:31" hidden="1" x14ac:dyDescent="0.35">
      <c r="A135" s="332" t="str">
        <f>IF(AND(F137=G137,H137=I137,J137=K137,F137="A"),"2016 - kwh",IF(AND(F137=G137,H137=I137,J137&lt;&gt;K137,F137="A"),"2017 - kwh",IF(AND(F137=G137,H137&lt;&gt;I137,F137="A"),"2018 - kwh","N/A")))</f>
        <v>N/A</v>
      </c>
      <c r="B135" s="332" t="str">
        <f>IF(AND(F137="A",G137="A"),"A","")</f>
        <v/>
      </c>
      <c r="C135" s="338" t="s">
        <v>328</v>
      </c>
      <c r="D135" s="339"/>
      <c r="E135" s="340" t="s">
        <v>243</v>
      </c>
      <c r="F135" s="341"/>
      <c r="G135" s="341"/>
      <c r="H135" s="341"/>
      <c r="I135" s="341"/>
      <c r="J135" s="341"/>
      <c r="K135" s="341"/>
      <c r="L135" s="341"/>
      <c r="M135" s="341"/>
      <c r="N135" s="341"/>
      <c r="O135" s="341"/>
      <c r="P135" s="332"/>
      <c r="Q135" s="332"/>
      <c r="R135" s="332"/>
      <c r="S135" s="332"/>
      <c r="T135" s="332"/>
      <c r="U135" s="332"/>
      <c r="V135" s="332"/>
      <c r="Z135" s="333"/>
      <c r="AA135" s="333" t="str">
        <f>IF(AND(F137=G137,H137=I137,F137="A"),"2016 - kwh","")</f>
        <v/>
      </c>
      <c r="AB135" s="333" t="str">
        <f>IF(OR(B135="2017 - kwh",B135="2018 - kwh"),"2016 - kwh","")</f>
        <v/>
      </c>
      <c r="AC135" s="333"/>
      <c r="AD135" s="333"/>
      <c r="AE135" s="333"/>
    </row>
    <row r="136" spans="1:31" hidden="1" x14ac:dyDescent="0.35">
      <c r="A136" s="332" t="str">
        <f>IF(AND(F137=G137,H137=I137,J137=K137,F137="A"),"2016 - kw",IF(AND(F137=G137,H137=I137,J137&lt;&gt;K137,F137="A"),"2017 - kw",IF(AND(F137=G137,H137&lt;&gt;I137,F137="A"),"2018 - kw","N/A")))</f>
        <v>N/A</v>
      </c>
      <c r="B136" s="332" t="str">
        <f>IF(AND(F137="A",G137="A"),"A","")</f>
        <v/>
      </c>
      <c r="C136" s="342"/>
      <c r="D136" s="343" t="str">
        <f>D135 &amp; "kW"</f>
        <v>kW</v>
      </c>
      <c r="E136" s="344" t="s">
        <v>292</v>
      </c>
      <c r="F136" s="341"/>
      <c r="G136" s="341"/>
      <c r="H136" s="341"/>
      <c r="I136" s="341"/>
      <c r="J136" s="341"/>
      <c r="K136" s="341"/>
      <c r="L136" s="341"/>
      <c r="M136" s="341"/>
      <c r="N136" s="341"/>
      <c r="O136" s="341"/>
      <c r="P136" s="332"/>
      <c r="Q136" s="332"/>
      <c r="R136" s="332"/>
      <c r="S136" s="332"/>
      <c r="T136" s="332"/>
      <c r="U136" s="332"/>
      <c r="V136" s="332"/>
      <c r="Z136" s="333"/>
      <c r="AA136" s="333" t="str">
        <f>IF(AND(F137=G137,H137=I137,F137="A"),"2016 - kw","")</f>
        <v/>
      </c>
      <c r="AB136" s="333" t="str">
        <f>IF(OR(B136="2017 - kw",B136="2018 - kw"),"2016 - kw","")</f>
        <v/>
      </c>
      <c r="AC136" s="333"/>
      <c r="AD136" s="333"/>
      <c r="AE136" s="333"/>
    </row>
    <row r="137" spans="1:31" hidden="1" x14ac:dyDescent="0.35">
      <c r="A137" s="332"/>
      <c r="B137" s="332"/>
      <c r="C137" s="345"/>
      <c r="D137" s="346"/>
      <c r="E137" s="347" t="s">
        <v>293</v>
      </c>
      <c r="F137" s="348"/>
      <c r="G137" s="348"/>
      <c r="H137" s="348"/>
      <c r="I137" s="348"/>
      <c r="J137" s="348"/>
      <c r="K137" s="348"/>
      <c r="L137" s="348"/>
      <c r="M137" s="348"/>
      <c r="N137" s="348"/>
      <c r="O137" s="348"/>
      <c r="P137" s="332"/>
      <c r="Q137" s="332"/>
      <c r="R137" s="332"/>
      <c r="S137" s="332"/>
      <c r="T137" s="332"/>
      <c r="U137" s="332"/>
      <c r="V137" s="332"/>
      <c r="Z137" s="333"/>
      <c r="AA137" s="333"/>
      <c r="AB137" s="333"/>
      <c r="AC137" s="333"/>
      <c r="AD137" s="333"/>
      <c r="AE137" s="333"/>
    </row>
    <row r="138" spans="1:31" hidden="1" x14ac:dyDescent="0.35">
      <c r="A138" s="332" t="str">
        <f>IF(AND(F140=G140,H140=I140,J140=K140,F140="A"),"2016 - kwh",IF(AND(F140=G140,H140=I140,J140&lt;&gt;K140,F140="A"),"2017 - kwh",IF(AND(F140=G140,H140&lt;&gt;I140,F140="A"),"2018 - kwh","N/A")))</f>
        <v>N/A</v>
      </c>
      <c r="B138" s="332" t="str">
        <f>IF(AND(F140="A",G140="A"),"A","")</f>
        <v/>
      </c>
      <c r="C138" s="338" t="s">
        <v>329</v>
      </c>
      <c r="D138" s="339"/>
      <c r="E138" s="340" t="s">
        <v>243</v>
      </c>
      <c r="F138" s="341"/>
      <c r="G138" s="341"/>
      <c r="H138" s="341"/>
      <c r="I138" s="341"/>
      <c r="J138" s="341"/>
      <c r="K138" s="341"/>
      <c r="L138" s="341"/>
      <c r="M138" s="341"/>
      <c r="N138" s="341"/>
      <c r="O138" s="341"/>
      <c r="P138" s="332"/>
      <c r="Q138" s="332"/>
      <c r="R138" s="332"/>
      <c r="S138" s="332"/>
      <c r="T138" s="332"/>
      <c r="U138" s="332"/>
      <c r="V138" s="332"/>
      <c r="Z138" s="333"/>
      <c r="AA138" s="333" t="str">
        <f>IF(AND(F140=G140,H140=I140,F140="A"),"2016 - kwh","")</f>
        <v/>
      </c>
      <c r="AB138" s="333" t="str">
        <f>IF(OR(B138="2017 - kwh",B138="2018 - kwh"),"2016 - kwh","")</f>
        <v/>
      </c>
      <c r="AC138" s="333"/>
      <c r="AD138" s="333"/>
      <c r="AE138" s="333"/>
    </row>
    <row r="139" spans="1:31" hidden="1" x14ac:dyDescent="0.35">
      <c r="A139" s="332" t="str">
        <f>IF(AND(F140=G140,H140=I140,J140=K140,F140="A"),"2016 - kw",IF(AND(F140=G140,H140=I140,J140&lt;&gt;K140,F140="A"),"2017 - kw",IF(AND(F140=G140,H140&lt;&gt;I140,F140="A"),"2018 - kw","N/A")))</f>
        <v>N/A</v>
      </c>
      <c r="B139" s="332" t="str">
        <f>IF(AND(F140="A",G140="A"),"A","")</f>
        <v/>
      </c>
      <c r="C139" s="342"/>
      <c r="D139" s="343" t="str">
        <f>D138 &amp; "kW"</f>
        <v>kW</v>
      </c>
      <c r="E139" s="344" t="s">
        <v>292</v>
      </c>
      <c r="F139" s="341"/>
      <c r="G139" s="341"/>
      <c r="H139" s="341"/>
      <c r="I139" s="341"/>
      <c r="J139" s="341"/>
      <c r="K139" s="341"/>
      <c r="L139" s="341"/>
      <c r="M139" s="341"/>
      <c r="N139" s="341"/>
      <c r="O139" s="341"/>
      <c r="P139" s="332"/>
      <c r="Q139" s="332"/>
      <c r="R139" s="332"/>
      <c r="S139" s="332"/>
      <c r="T139" s="332"/>
      <c r="U139" s="332"/>
      <c r="V139" s="332"/>
      <c r="Z139" s="333"/>
      <c r="AA139" s="333" t="str">
        <f>IF(AND(F140=G140,H140=I140,F140="A"),"2016 - kw","")</f>
        <v/>
      </c>
      <c r="AB139" s="333" t="str">
        <f>IF(OR(B139="2017 - kw",B139="2018 - kw"),"2016 - kw","")</f>
        <v/>
      </c>
      <c r="AC139" s="333"/>
      <c r="AD139" s="333"/>
      <c r="AE139" s="333"/>
    </row>
    <row r="140" spans="1:31" hidden="1" x14ac:dyDescent="0.35">
      <c r="A140" s="332"/>
      <c r="B140" s="332"/>
      <c r="C140" s="345"/>
      <c r="D140" s="346"/>
      <c r="E140" s="347" t="s">
        <v>293</v>
      </c>
      <c r="F140" s="348"/>
      <c r="G140" s="348"/>
      <c r="H140" s="348"/>
      <c r="I140" s="348"/>
      <c r="J140" s="348"/>
      <c r="K140" s="348"/>
      <c r="L140" s="348"/>
      <c r="M140" s="348"/>
      <c r="N140" s="348"/>
      <c r="O140" s="348"/>
      <c r="P140" s="332"/>
      <c r="Q140" s="332"/>
      <c r="R140" s="332"/>
      <c r="S140" s="332"/>
      <c r="T140" s="332"/>
      <c r="U140" s="332"/>
      <c r="V140" s="332"/>
      <c r="Z140" s="333"/>
      <c r="AA140" s="333"/>
      <c r="AB140" s="333"/>
      <c r="AC140" s="333"/>
      <c r="AD140" s="333"/>
      <c r="AE140" s="333"/>
    </row>
    <row r="141" spans="1:31" hidden="1" x14ac:dyDescent="0.35">
      <c r="A141" s="332" t="str">
        <f>IF(AND(F143=G143,H143=I143,J143=K143,F143="A"),"2016 - kwh",IF(AND(F143=G143,H143=I143,J143&lt;&gt;K143,F143="A"),"2017 - kwh",IF(AND(F143=G143,H143&lt;&gt;I143,F143="A"),"2018 - kwh","N/A")))</f>
        <v>N/A</v>
      </c>
      <c r="B141" s="332" t="str">
        <f>IF(AND(F143="A",G143="A"),"A","")</f>
        <v/>
      </c>
      <c r="C141" s="338" t="s">
        <v>330</v>
      </c>
      <c r="D141" s="339"/>
      <c r="E141" s="340" t="s">
        <v>243</v>
      </c>
      <c r="F141" s="341"/>
      <c r="G141" s="341"/>
      <c r="H141" s="341"/>
      <c r="I141" s="341"/>
      <c r="J141" s="341"/>
      <c r="K141" s="341"/>
      <c r="L141" s="341"/>
      <c r="M141" s="341"/>
      <c r="N141" s="341"/>
      <c r="O141" s="341"/>
      <c r="P141" s="332"/>
      <c r="Q141" s="332"/>
      <c r="R141" s="332"/>
      <c r="S141" s="332"/>
      <c r="T141" s="332"/>
      <c r="U141" s="332"/>
      <c r="V141" s="332"/>
      <c r="Z141" s="333"/>
      <c r="AA141" s="333" t="str">
        <f>IF(AND(F143=G143,H143=I143,F143="A"),"2016 - kwh","")</f>
        <v/>
      </c>
      <c r="AB141" s="333" t="str">
        <f>IF(OR(B141="2017 - kwh",B141="2018 - kwh"),"2016 - kwh","")</f>
        <v/>
      </c>
      <c r="AC141" s="333"/>
      <c r="AD141" s="333"/>
      <c r="AE141" s="333"/>
    </row>
    <row r="142" spans="1:31" hidden="1" x14ac:dyDescent="0.35">
      <c r="A142" s="332" t="str">
        <f>IF(AND(F143=G143,H143=I143,J143=K143,F143="A"),"2016 - kw",IF(AND(F143=G143,H143=I143,J143&lt;&gt;K143,F143="A"),"2017 - kw",IF(AND(F143=G143,H143&lt;&gt;I143,F143="A"),"2018 - kw","N/A")))</f>
        <v>N/A</v>
      </c>
      <c r="B142" s="332" t="str">
        <f>IF(AND(F143="A",G143="A"),"A","")</f>
        <v/>
      </c>
      <c r="C142" s="342"/>
      <c r="D142" s="343" t="str">
        <f>D141 &amp; "kW"</f>
        <v>kW</v>
      </c>
      <c r="E142" s="344" t="s">
        <v>292</v>
      </c>
      <c r="F142" s="341"/>
      <c r="G142" s="341"/>
      <c r="H142" s="341"/>
      <c r="I142" s="341"/>
      <c r="J142" s="341"/>
      <c r="K142" s="341"/>
      <c r="L142" s="341"/>
      <c r="M142" s="341"/>
      <c r="N142" s="341"/>
      <c r="O142" s="341"/>
      <c r="P142" s="332"/>
      <c r="Q142" s="332"/>
      <c r="R142" s="332"/>
      <c r="S142" s="332"/>
      <c r="T142" s="332"/>
      <c r="U142" s="332"/>
      <c r="V142" s="332"/>
      <c r="Z142" s="333"/>
      <c r="AA142" s="333" t="str">
        <f>IF(AND(F143=G143,H143=I143,F143="A"),"2016 - kw","")</f>
        <v/>
      </c>
      <c r="AB142" s="333" t="str">
        <f>IF(OR(B142="2017 - kw",B142="2018 - kw"),"2016 - kw","")</f>
        <v/>
      </c>
      <c r="AC142" s="333"/>
      <c r="AD142" s="333"/>
      <c r="AE142" s="333"/>
    </row>
    <row r="143" spans="1:31" hidden="1" x14ac:dyDescent="0.35">
      <c r="A143" s="332"/>
      <c r="B143" s="332"/>
      <c r="C143" s="345"/>
      <c r="D143" s="346"/>
      <c r="E143" s="347" t="s">
        <v>293</v>
      </c>
      <c r="F143" s="348"/>
      <c r="G143" s="348"/>
      <c r="H143" s="348"/>
      <c r="I143" s="348"/>
      <c r="J143" s="348"/>
      <c r="K143" s="348"/>
      <c r="L143" s="348"/>
      <c r="M143" s="348"/>
      <c r="N143" s="348"/>
      <c r="O143" s="348"/>
      <c r="P143" s="332"/>
      <c r="Q143" s="332"/>
      <c r="R143" s="332"/>
      <c r="S143" s="332"/>
      <c r="T143" s="332"/>
      <c r="U143" s="332"/>
      <c r="V143" s="332"/>
      <c r="Z143" s="333"/>
      <c r="AA143" s="333"/>
      <c r="AB143" s="333"/>
      <c r="AC143" s="333"/>
      <c r="AD143" s="333"/>
      <c r="AE143" s="333"/>
    </row>
    <row r="144" spans="1:31" hidden="1" x14ac:dyDescent="0.35">
      <c r="A144" s="332" t="str">
        <f>IF(AND(F146=G146,H146=I146,J146=K146,F146="A"),"2016 - kwh",IF(AND(F146=G146,H146=I146,J146&lt;&gt;K146,F146="A"),"2017 - kwh",IF(AND(F146=G146,H146&lt;&gt;I146,F146="A"),"2018 - kwh","N/A")))</f>
        <v>N/A</v>
      </c>
      <c r="B144" s="332" t="str">
        <f>IF(AND(F146="A",G146="A"),"A","")</f>
        <v/>
      </c>
      <c r="C144" s="338" t="s">
        <v>331</v>
      </c>
      <c r="D144" s="339"/>
      <c r="E144" s="340" t="s">
        <v>243</v>
      </c>
      <c r="F144" s="341"/>
      <c r="G144" s="341"/>
      <c r="H144" s="341"/>
      <c r="I144" s="341"/>
      <c r="J144" s="341"/>
      <c r="K144" s="341"/>
      <c r="L144" s="341"/>
      <c r="M144" s="341"/>
      <c r="N144" s="341"/>
      <c r="O144" s="341"/>
      <c r="P144" s="332"/>
      <c r="Q144" s="332"/>
      <c r="R144" s="332"/>
      <c r="S144" s="332"/>
      <c r="T144" s="332"/>
      <c r="U144" s="332"/>
      <c r="V144" s="332"/>
      <c r="Z144" s="333"/>
      <c r="AA144" s="333" t="str">
        <f>IF(AND(F146=G146,H146=I146,F146="A"),"2016 - kwh","")</f>
        <v/>
      </c>
      <c r="AB144" s="333" t="str">
        <f>IF(OR(B144="2017 - kwh",B144="2018 - kwh"),"2016 - kwh","")</f>
        <v/>
      </c>
      <c r="AC144" s="333"/>
      <c r="AD144" s="333"/>
      <c r="AE144" s="333"/>
    </row>
    <row r="145" spans="1:31" hidden="1" x14ac:dyDescent="0.35">
      <c r="A145" s="332" t="str">
        <f>IF(AND(F146=G146,H146=I146,J146=K146,F146="A"),"2016 - kw",IF(AND(F146=G146,H146=I146,J146&lt;&gt;K146,F146="A"),"2017 - kw",IF(AND(F146=G146,H146&lt;&gt;I146,F146="A"),"2018 - kw","N/A")))</f>
        <v>N/A</v>
      </c>
      <c r="B145" s="332" t="str">
        <f>IF(AND(F146="A",G146="A"),"A","")</f>
        <v/>
      </c>
      <c r="C145" s="342"/>
      <c r="D145" s="343" t="str">
        <f>D144 &amp; "kW"</f>
        <v>kW</v>
      </c>
      <c r="E145" s="344" t="s">
        <v>292</v>
      </c>
      <c r="F145" s="341"/>
      <c r="G145" s="341"/>
      <c r="H145" s="341"/>
      <c r="I145" s="341"/>
      <c r="J145" s="341"/>
      <c r="K145" s="341"/>
      <c r="L145" s="341"/>
      <c r="M145" s="341"/>
      <c r="N145" s="341"/>
      <c r="O145" s="341"/>
      <c r="P145" s="332"/>
      <c r="Q145" s="332"/>
      <c r="R145" s="332"/>
      <c r="S145" s="332"/>
      <c r="T145" s="332"/>
      <c r="U145" s="332"/>
      <c r="V145" s="332"/>
      <c r="Z145" s="333"/>
      <c r="AA145" s="333" t="str">
        <f>IF(AND(F146=G146,H146=I146,F146="A"),"2016 - kw","")</f>
        <v/>
      </c>
      <c r="AB145" s="333" t="str">
        <f>IF(OR(B145="2017 - kw",B145="2018 - kw"),"2016 - kw","")</f>
        <v/>
      </c>
      <c r="AC145" s="333"/>
      <c r="AD145" s="333"/>
      <c r="AE145" s="333"/>
    </row>
    <row r="146" spans="1:31" hidden="1" x14ac:dyDescent="0.35">
      <c r="A146" s="332"/>
      <c r="B146" s="332"/>
      <c r="C146" s="345"/>
      <c r="D146" s="346"/>
      <c r="E146" s="347" t="s">
        <v>293</v>
      </c>
      <c r="F146" s="348"/>
      <c r="G146" s="348"/>
      <c r="H146" s="348"/>
      <c r="I146" s="348"/>
      <c r="J146" s="348"/>
      <c r="K146" s="348"/>
      <c r="L146" s="348"/>
      <c r="M146" s="348"/>
      <c r="N146" s="348"/>
      <c r="O146" s="348"/>
      <c r="P146" s="332"/>
      <c r="Q146" s="332"/>
      <c r="R146" s="332"/>
      <c r="S146" s="332"/>
      <c r="T146" s="332"/>
      <c r="U146" s="332"/>
      <c r="V146" s="332"/>
      <c r="Z146" s="333"/>
      <c r="AA146" s="333"/>
      <c r="AB146" s="333"/>
      <c r="AC146" s="333"/>
      <c r="AD146" s="333"/>
      <c r="AE146" s="333"/>
    </row>
    <row r="147" spans="1:31" hidden="1" x14ac:dyDescent="0.35">
      <c r="A147" s="332" t="str">
        <f>IF(AND(F149=G149,H149=I149,J149=K149,F149="A"),"2016 - kwh",IF(AND(F149=G149,H149=I149,J149&lt;&gt;K149,F149="A"),"2017 - kwh",IF(AND(F149=G149,H149&lt;&gt;I149,F149="A"),"2018 - kwh","N/A")))</f>
        <v>N/A</v>
      </c>
      <c r="B147" s="332" t="str">
        <f>IF(AND(F149="A",G149="A"),"A","")</f>
        <v/>
      </c>
      <c r="C147" s="338" t="s">
        <v>332</v>
      </c>
      <c r="D147" s="339"/>
      <c r="E147" s="340" t="s">
        <v>243</v>
      </c>
      <c r="F147" s="341"/>
      <c r="G147" s="341"/>
      <c r="H147" s="341"/>
      <c r="I147" s="341"/>
      <c r="J147" s="341"/>
      <c r="K147" s="341"/>
      <c r="L147" s="341"/>
      <c r="M147" s="341"/>
      <c r="N147" s="341"/>
      <c r="O147" s="341"/>
      <c r="P147" s="332"/>
      <c r="Q147" s="332"/>
      <c r="R147" s="332"/>
      <c r="S147" s="332"/>
      <c r="T147" s="332"/>
      <c r="U147" s="332"/>
      <c r="V147" s="332"/>
      <c r="Z147" s="333"/>
      <c r="AA147" s="333" t="str">
        <f>IF(AND(F149=G149,H149=I149,F149="A"),"2016 - kwh","")</f>
        <v/>
      </c>
      <c r="AB147" s="333" t="str">
        <f>IF(OR(B147="2017 - kwh",B147="2018 - kwh"),"2016 - kwh","")</f>
        <v/>
      </c>
      <c r="AC147" s="333"/>
      <c r="AD147" s="333"/>
      <c r="AE147" s="333"/>
    </row>
    <row r="148" spans="1:31" hidden="1" x14ac:dyDescent="0.35">
      <c r="A148" s="332" t="str">
        <f>IF(AND(F149=G149,H149=I149,J149=K149,F149="A"),"2016 - kw",IF(AND(F149=G149,H149=I149,J149&lt;&gt;K149,F149="A"),"2017 - kw",IF(AND(F149=G149,H149&lt;&gt;I149,F149="A"),"2018 - kw","N/A")))</f>
        <v>N/A</v>
      </c>
      <c r="B148" s="332" t="str">
        <f>IF(AND(F149="A",G149="A"),"A","")</f>
        <v/>
      </c>
      <c r="C148" s="342"/>
      <c r="D148" s="343" t="str">
        <f>D147 &amp; "kW"</f>
        <v>kW</v>
      </c>
      <c r="E148" s="344" t="s">
        <v>292</v>
      </c>
      <c r="F148" s="341"/>
      <c r="G148" s="341"/>
      <c r="H148" s="341"/>
      <c r="I148" s="341"/>
      <c r="J148" s="341"/>
      <c r="K148" s="341"/>
      <c r="L148" s="341"/>
      <c r="M148" s="341"/>
      <c r="N148" s="341"/>
      <c r="O148" s="341"/>
      <c r="P148" s="332"/>
      <c r="Q148" s="332"/>
      <c r="R148" s="332"/>
      <c r="S148" s="332"/>
      <c r="T148" s="332"/>
      <c r="U148" s="332"/>
      <c r="V148" s="332"/>
      <c r="Z148" s="333"/>
      <c r="AA148" s="333" t="str">
        <f>IF(AND(F149=G149,H149=I149,F149="A"),"2016 - kw","")</f>
        <v/>
      </c>
      <c r="AB148" s="333" t="str">
        <f>IF(OR(B148="2017 - kw",B148="2018 - kw"),"2016 - kw","")</f>
        <v/>
      </c>
      <c r="AC148" s="333"/>
      <c r="AD148" s="333"/>
      <c r="AE148" s="333"/>
    </row>
    <row r="149" spans="1:31" hidden="1" x14ac:dyDescent="0.35">
      <c r="A149" s="332"/>
      <c r="B149" s="332"/>
      <c r="C149" s="345"/>
      <c r="D149" s="346"/>
      <c r="E149" s="347" t="s">
        <v>293</v>
      </c>
      <c r="F149" s="348"/>
      <c r="G149" s="348"/>
      <c r="H149" s="348"/>
      <c r="I149" s="348"/>
      <c r="J149" s="348"/>
      <c r="K149" s="348"/>
      <c r="L149" s="348"/>
      <c r="M149" s="348"/>
      <c r="N149" s="348"/>
      <c r="O149" s="348"/>
      <c r="P149" s="332"/>
      <c r="Q149" s="332"/>
      <c r="R149" s="332"/>
      <c r="S149" s="332"/>
      <c r="T149" s="332"/>
      <c r="U149" s="332"/>
      <c r="V149" s="332"/>
      <c r="Z149" s="333"/>
      <c r="AA149" s="333"/>
      <c r="AB149" s="333"/>
      <c r="AC149" s="333"/>
      <c r="AD149" s="333"/>
      <c r="AE149" s="333"/>
    </row>
    <row r="150" spans="1:31" hidden="1" x14ac:dyDescent="0.35">
      <c r="A150" s="332" t="str">
        <f>IF(AND(F152=G152,H152=I152,J152=K152,F152="A"),"2016 - kwh",IF(AND(F152=G152,H152=I152,J152&lt;&gt;K152,F152="A"),"2017 - kwh",IF(AND(F152=G152,H152&lt;&gt;I152,F152="A"),"2018 - kwh","N/A")))</f>
        <v>N/A</v>
      </c>
      <c r="B150" s="332" t="str">
        <f>IF(AND(F152="A",G152="A"),"A","")</f>
        <v/>
      </c>
      <c r="C150" s="338" t="s">
        <v>333</v>
      </c>
      <c r="D150" s="339"/>
      <c r="E150" s="340" t="s">
        <v>243</v>
      </c>
      <c r="F150" s="341"/>
      <c r="G150" s="341"/>
      <c r="H150" s="341"/>
      <c r="I150" s="341"/>
      <c r="J150" s="341"/>
      <c r="K150" s="341"/>
      <c r="L150" s="341"/>
      <c r="M150" s="341"/>
      <c r="N150" s="341"/>
      <c r="O150" s="341"/>
      <c r="P150" s="332"/>
      <c r="Q150" s="332"/>
      <c r="R150" s="332"/>
      <c r="S150" s="332"/>
      <c r="T150" s="332"/>
      <c r="U150" s="332"/>
      <c r="V150" s="332"/>
      <c r="Z150" s="333"/>
      <c r="AA150" s="333" t="str">
        <f>IF(AND(F152=G152,H152=I152,F152="A"),"2016 - kwh","")</f>
        <v/>
      </c>
      <c r="AB150" s="333" t="str">
        <f>IF(OR(B150="2017 - kwh",B150="2018 - kwh"),"2016 - kwh","")</f>
        <v/>
      </c>
      <c r="AC150" s="333"/>
      <c r="AD150" s="333"/>
      <c r="AE150" s="333"/>
    </row>
    <row r="151" spans="1:31" hidden="1" x14ac:dyDescent="0.35">
      <c r="A151" s="332" t="str">
        <f>IF(AND(F152=G152,H152=I152,J152=K152,F152="A"),"2016 - kw",IF(AND(F152=G152,H152=I152,J152&lt;&gt;K152,F152="A"),"2017 - kw",IF(AND(F152=G152,H152&lt;&gt;I152,F152="A"),"2018 - kw","N/A")))</f>
        <v>N/A</v>
      </c>
      <c r="B151" s="332" t="str">
        <f>IF(AND(F152="A",G152="A"),"A","")</f>
        <v/>
      </c>
      <c r="C151" s="342"/>
      <c r="D151" s="343" t="str">
        <f>D150 &amp; "kW"</f>
        <v>kW</v>
      </c>
      <c r="E151" s="344" t="s">
        <v>292</v>
      </c>
      <c r="F151" s="341"/>
      <c r="G151" s="341"/>
      <c r="H151" s="341"/>
      <c r="I151" s="341"/>
      <c r="J151" s="341"/>
      <c r="K151" s="341"/>
      <c r="L151" s="341"/>
      <c r="M151" s="341"/>
      <c r="N151" s="341"/>
      <c r="O151" s="341"/>
      <c r="P151" s="332"/>
      <c r="Q151" s="332"/>
      <c r="R151" s="332"/>
      <c r="S151" s="332"/>
      <c r="T151" s="332"/>
      <c r="U151" s="332"/>
      <c r="V151" s="332"/>
      <c r="Z151" s="333"/>
      <c r="AA151" s="333" t="str">
        <f>IF(AND(F152=G152,H152=I152,F152="A"),"2016 - kw","")</f>
        <v/>
      </c>
      <c r="AB151" s="333" t="str">
        <f>IF(OR(B151="2017 - kw",B151="2018 - kw"),"2016 - kw","")</f>
        <v/>
      </c>
      <c r="AC151" s="333"/>
      <c r="AD151" s="333"/>
      <c r="AE151" s="333"/>
    </row>
    <row r="152" spans="1:31" hidden="1" x14ac:dyDescent="0.35">
      <c r="A152" s="332"/>
      <c r="B152" s="332"/>
      <c r="C152" s="345"/>
      <c r="D152" s="346"/>
      <c r="E152" s="347" t="s">
        <v>293</v>
      </c>
      <c r="F152" s="348"/>
      <c r="G152" s="348"/>
      <c r="H152" s="348"/>
      <c r="I152" s="348"/>
      <c r="J152" s="348"/>
      <c r="K152" s="348"/>
      <c r="L152" s="348"/>
      <c r="M152" s="348"/>
      <c r="N152" s="348"/>
      <c r="O152" s="348"/>
      <c r="P152" s="332"/>
      <c r="Q152" s="332"/>
      <c r="R152" s="332"/>
      <c r="S152" s="332"/>
      <c r="T152" s="332"/>
      <c r="U152" s="332"/>
      <c r="V152" s="332"/>
      <c r="Z152" s="333"/>
      <c r="AA152" s="333"/>
      <c r="AB152" s="333"/>
      <c r="AC152" s="333"/>
      <c r="AD152" s="333"/>
      <c r="AE152" s="333"/>
    </row>
    <row r="153" spans="1:31" hidden="1" x14ac:dyDescent="0.35">
      <c r="A153" s="332" t="str">
        <f>IF(AND(F155=G155,H155=I155,J155=K155,F155="A"),"2016 - kwh",IF(AND(F155=G155,H155=I155,J155&lt;&gt;K155,F155="A"),"2017 - kwh",IF(AND(F155=G155,H155&lt;&gt;I155,F155="A"),"2018 - kwh","N/A")))</f>
        <v>N/A</v>
      </c>
      <c r="B153" s="332" t="str">
        <f>IF(AND(F155="A",G155="A"),"A","")</f>
        <v/>
      </c>
      <c r="C153" s="338" t="s">
        <v>334</v>
      </c>
      <c r="D153" s="339"/>
      <c r="E153" s="340" t="s">
        <v>243</v>
      </c>
      <c r="F153" s="341"/>
      <c r="G153" s="341"/>
      <c r="H153" s="341"/>
      <c r="I153" s="341"/>
      <c r="J153" s="341"/>
      <c r="K153" s="341"/>
      <c r="L153" s="341"/>
      <c r="M153" s="341"/>
      <c r="N153" s="341"/>
      <c r="O153" s="341"/>
      <c r="P153" s="332"/>
      <c r="Q153" s="332"/>
      <c r="R153" s="332"/>
      <c r="S153" s="332"/>
      <c r="T153" s="332"/>
      <c r="U153" s="332"/>
      <c r="V153" s="332"/>
      <c r="Z153" s="333"/>
      <c r="AA153" s="333" t="str">
        <f>IF(AND(F155=G155,H155=I155,F155="A"),"2016 - kwh","")</f>
        <v/>
      </c>
      <c r="AB153" s="333" t="str">
        <f>IF(OR(B153="2017 - kwh",B153="2018 - kwh"),"2016 - kwh","")</f>
        <v/>
      </c>
      <c r="AC153" s="333"/>
      <c r="AD153" s="333"/>
      <c r="AE153" s="333"/>
    </row>
    <row r="154" spans="1:31" hidden="1" x14ac:dyDescent="0.35">
      <c r="A154" s="332" t="str">
        <f>IF(AND(F155=G155,H155=I155,J155=K155,F155="A"),"2016 - kw",IF(AND(F155=G155,H155=I155,J155&lt;&gt;K155,F155="A"),"2017 - kw",IF(AND(F155=G155,H155&lt;&gt;I155,F155="A"),"2018 - kw","N/A")))</f>
        <v>N/A</v>
      </c>
      <c r="B154" s="332" t="str">
        <f>IF(AND(F155="A",G155="A"),"A","")</f>
        <v/>
      </c>
      <c r="C154" s="342"/>
      <c r="D154" s="343" t="str">
        <f>D153 &amp; "kW"</f>
        <v>kW</v>
      </c>
      <c r="E154" s="344" t="s">
        <v>292</v>
      </c>
      <c r="F154" s="341"/>
      <c r="G154" s="341"/>
      <c r="H154" s="341"/>
      <c r="I154" s="341"/>
      <c r="J154" s="341"/>
      <c r="K154" s="341"/>
      <c r="L154" s="341"/>
      <c r="M154" s="341"/>
      <c r="N154" s="341"/>
      <c r="O154" s="341"/>
      <c r="P154" s="332"/>
      <c r="Q154" s="332"/>
      <c r="R154" s="332"/>
      <c r="S154" s="332"/>
      <c r="T154" s="332"/>
      <c r="U154" s="332"/>
      <c r="V154" s="332"/>
      <c r="Z154" s="333"/>
      <c r="AA154" s="333" t="str">
        <f>IF(AND(F155=G155,H155=I155,F155="A"),"2016 - kw","")</f>
        <v/>
      </c>
      <c r="AB154" s="333" t="str">
        <f>IF(OR(B154="2017 - kw",B154="2018 - kw"),"2016 - kw","")</f>
        <v/>
      </c>
      <c r="AC154" s="333"/>
      <c r="AD154" s="333"/>
      <c r="AE154" s="333"/>
    </row>
    <row r="155" spans="1:31" hidden="1" x14ac:dyDescent="0.35">
      <c r="A155" s="332"/>
      <c r="B155" s="332"/>
      <c r="C155" s="345"/>
      <c r="D155" s="346"/>
      <c r="E155" s="347" t="s">
        <v>293</v>
      </c>
      <c r="F155" s="348"/>
      <c r="G155" s="348"/>
      <c r="H155" s="348"/>
      <c r="I155" s="348"/>
      <c r="J155" s="348"/>
      <c r="K155" s="348"/>
      <c r="L155" s="348"/>
      <c r="M155" s="348"/>
      <c r="N155" s="348"/>
      <c r="O155" s="348"/>
      <c r="P155" s="332"/>
      <c r="Q155" s="332"/>
      <c r="R155" s="332"/>
      <c r="S155" s="332"/>
      <c r="T155" s="332"/>
      <c r="U155" s="332"/>
      <c r="V155" s="332"/>
      <c r="Z155" s="333"/>
      <c r="AA155" s="333"/>
      <c r="AB155" s="333"/>
      <c r="AC155" s="333"/>
      <c r="AD155" s="333"/>
      <c r="AE155" s="333"/>
    </row>
    <row r="156" spans="1:31" hidden="1" x14ac:dyDescent="0.35">
      <c r="A156" s="332" t="str">
        <f>IF(AND(F158=G158,H158=I158,J158=K158,F158="A"),"2016 - kwh",IF(AND(F158=G158,H158=I158,J158&lt;&gt;K158,F158="A"),"2017 - kwh",IF(AND(F158=G158,H158&lt;&gt;I158,F158="A"),"2018 - kwh","N/A")))</f>
        <v>N/A</v>
      </c>
      <c r="B156" s="332" t="str">
        <f>IF(AND(F158="A",G158="A"),"A","")</f>
        <v/>
      </c>
      <c r="C156" s="338" t="s">
        <v>335</v>
      </c>
      <c r="D156" s="339"/>
      <c r="E156" s="340" t="s">
        <v>243</v>
      </c>
      <c r="F156" s="341"/>
      <c r="G156" s="341"/>
      <c r="H156" s="341"/>
      <c r="I156" s="341"/>
      <c r="J156" s="341"/>
      <c r="K156" s="341"/>
      <c r="L156" s="341"/>
      <c r="M156" s="341"/>
      <c r="N156" s="341"/>
      <c r="O156" s="341"/>
      <c r="P156" s="332"/>
      <c r="Q156" s="332"/>
      <c r="R156" s="332"/>
      <c r="S156" s="332"/>
      <c r="T156" s="332"/>
      <c r="U156" s="332"/>
      <c r="V156" s="332"/>
      <c r="Z156" s="333"/>
      <c r="AA156" s="333" t="str">
        <f>IF(AND(F158=G158,H158=I158,F158="A"),"2016 - kwh","")</f>
        <v/>
      </c>
      <c r="AB156" s="333" t="str">
        <f>IF(OR(B156="2017 - kwh",B156="2018 - kwh"),"2016 - kwh","")</f>
        <v/>
      </c>
      <c r="AC156" s="333"/>
      <c r="AD156" s="333"/>
      <c r="AE156" s="333"/>
    </row>
    <row r="157" spans="1:31" hidden="1" x14ac:dyDescent="0.35">
      <c r="A157" s="332" t="str">
        <f>IF(AND(F158=G158,H158=I158,J158=K158,F158="A"),"2016 - kw",IF(AND(F158=G158,H158=I158,J158&lt;&gt;K158,F158="A"),"2017 - kw",IF(AND(F158=G158,H158&lt;&gt;I158,F158="A"),"2018 - kw","N/A")))</f>
        <v>N/A</v>
      </c>
      <c r="B157" s="332" t="str">
        <f>IF(AND(F158="A",G158="A"),"A","")</f>
        <v/>
      </c>
      <c r="C157" s="342"/>
      <c r="D157" s="343" t="str">
        <f>D156 &amp; "kW"</f>
        <v>kW</v>
      </c>
      <c r="E157" s="344" t="s">
        <v>292</v>
      </c>
      <c r="F157" s="341"/>
      <c r="G157" s="341"/>
      <c r="H157" s="341"/>
      <c r="I157" s="341"/>
      <c r="J157" s="341"/>
      <c r="K157" s="341"/>
      <c r="L157" s="341"/>
      <c r="M157" s="341"/>
      <c r="N157" s="341"/>
      <c r="O157" s="341"/>
      <c r="P157" s="332"/>
      <c r="Q157" s="332"/>
      <c r="R157" s="332"/>
      <c r="S157" s="332"/>
      <c r="T157" s="332"/>
      <c r="U157" s="332"/>
      <c r="V157" s="332"/>
      <c r="Z157" s="333"/>
      <c r="AA157" s="333" t="str">
        <f>IF(AND(F158=G158,H158=I158,F158="A"),"2016 - kw","")</f>
        <v/>
      </c>
      <c r="AB157" s="333" t="str">
        <f>IF(OR(B157="2017 - kw",B157="2018 - kw"),"2016 - kw","")</f>
        <v/>
      </c>
      <c r="AC157" s="333"/>
      <c r="AD157" s="333"/>
      <c r="AE157" s="333"/>
    </row>
    <row r="158" spans="1:31" hidden="1" x14ac:dyDescent="0.35">
      <c r="A158" s="332"/>
      <c r="B158" s="332"/>
      <c r="C158" s="345"/>
      <c r="D158" s="346"/>
      <c r="E158" s="347" t="s">
        <v>293</v>
      </c>
      <c r="F158" s="348"/>
      <c r="G158" s="348"/>
      <c r="H158" s="348"/>
      <c r="I158" s="348"/>
      <c r="J158" s="348"/>
      <c r="K158" s="348"/>
      <c r="L158" s="348"/>
      <c r="M158" s="348"/>
      <c r="N158" s="348"/>
      <c r="O158" s="348"/>
      <c r="P158" s="332"/>
      <c r="Q158" s="332"/>
      <c r="R158" s="332"/>
      <c r="S158" s="332"/>
      <c r="T158" s="332"/>
      <c r="U158" s="332"/>
      <c r="V158" s="332"/>
      <c r="Z158" s="333"/>
      <c r="AA158" s="333"/>
      <c r="AB158" s="333"/>
      <c r="AC158" s="333"/>
      <c r="AD158" s="333"/>
      <c r="AE158" s="333"/>
    </row>
    <row r="159" spans="1:31" hidden="1" x14ac:dyDescent="0.35">
      <c r="A159" s="332" t="str">
        <f>IF(AND(F161=G161,H161=I161,J161=K161,F161="A"),"2016 - kwh",IF(AND(F161=G161,H161=I161,J161&lt;&gt;K161,F161="A"),"2017 - kwh",IF(AND(F161=G161,H161&lt;&gt;I161,F161="A"),"2018 - kwh","N/A")))</f>
        <v>N/A</v>
      </c>
      <c r="B159" s="332" t="str">
        <f>IF(AND(F161="A",G161="A"),"A","")</f>
        <v/>
      </c>
      <c r="C159" s="338" t="s">
        <v>336</v>
      </c>
      <c r="D159" s="339"/>
      <c r="E159" s="340" t="s">
        <v>243</v>
      </c>
      <c r="F159" s="341"/>
      <c r="G159" s="341"/>
      <c r="H159" s="341"/>
      <c r="I159" s="341"/>
      <c r="J159" s="341"/>
      <c r="K159" s="341"/>
      <c r="L159" s="341"/>
      <c r="M159" s="341"/>
      <c r="N159" s="341"/>
      <c r="O159" s="341"/>
      <c r="P159" s="332"/>
      <c r="Q159" s="332"/>
      <c r="R159" s="332"/>
      <c r="S159" s="332"/>
      <c r="T159" s="332"/>
      <c r="U159" s="332"/>
      <c r="V159" s="332"/>
      <c r="Z159" s="333"/>
      <c r="AA159" s="333" t="str">
        <f>IF(AND(F161=G161,H161=I161,F161="A"),"2016 - kwh","")</f>
        <v/>
      </c>
      <c r="AB159" s="333" t="str">
        <f>IF(OR(B159="2017 - kwh",B159="2018 - kwh"),"2016 - kwh","")</f>
        <v/>
      </c>
      <c r="AC159" s="333"/>
      <c r="AD159" s="333"/>
      <c r="AE159" s="333"/>
    </row>
    <row r="160" spans="1:31" hidden="1" x14ac:dyDescent="0.35">
      <c r="A160" s="332" t="str">
        <f>IF(AND(F161=G161,H161=I161,J161=K161,F161="A"),"2016 - kw",IF(AND(F161=G161,H161=I161,J161&lt;&gt;K161,F161="A"),"2017 - kw",IF(AND(F161=G161,H161&lt;&gt;I161,F161="A"),"2018 - kw","N/A")))</f>
        <v>N/A</v>
      </c>
      <c r="B160" s="332" t="str">
        <f>IF(AND(F161="A",G161="A"),"A","")</f>
        <v/>
      </c>
      <c r="C160" s="342"/>
      <c r="D160" s="343" t="str">
        <f>D159 &amp; "kW"</f>
        <v>kW</v>
      </c>
      <c r="E160" s="344" t="s">
        <v>292</v>
      </c>
      <c r="F160" s="341"/>
      <c r="G160" s="341"/>
      <c r="H160" s="341"/>
      <c r="I160" s="341"/>
      <c r="J160" s="341"/>
      <c r="K160" s="341"/>
      <c r="L160" s="341"/>
      <c r="M160" s="341"/>
      <c r="N160" s="341"/>
      <c r="O160" s="341"/>
      <c r="P160" s="332"/>
      <c r="Q160" s="332"/>
      <c r="R160" s="332"/>
      <c r="S160" s="332"/>
      <c r="T160" s="332"/>
      <c r="U160" s="332"/>
      <c r="V160" s="332"/>
      <c r="Z160" s="333"/>
      <c r="AA160" s="333" t="str">
        <f>IF(AND(F161=G161,H161=I161,F161="A"),"2016 - kw","")</f>
        <v/>
      </c>
      <c r="AB160" s="333" t="str">
        <f>IF(OR(B160="2017 - kw",B160="2018 - kw"),"2016 - kw","")</f>
        <v/>
      </c>
      <c r="AC160" s="333"/>
      <c r="AD160" s="333"/>
      <c r="AE160" s="333"/>
    </row>
    <row r="161" spans="1:31" hidden="1" x14ac:dyDescent="0.35">
      <c r="A161" s="332"/>
      <c r="B161" s="332"/>
      <c r="C161" s="345"/>
      <c r="D161" s="346"/>
      <c r="E161" s="347" t="s">
        <v>293</v>
      </c>
      <c r="F161" s="348"/>
      <c r="G161" s="348"/>
      <c r="H161" s="348"/>
      <c r="I161" s="348"/>
      <c r="J161" s="348"/>
      <c r="K161" s="348"/>
      <c r="L161" s="348"/>
      <c r="M161" s="348"/>
      <c r="N161" s="348"/>
      <c r="O161" s="348"/>
      <c r="P161" s="332"/>
      <c r="Q161" s="332"/>
      <c r="R161" s="332"/>
      <c r="S161" s="332"/>
      <c r="T161" s="332"/>
      <c r="U161" s="332"/>
      <c r="V161" s="332"/>
      <c r="Z161" s="333"/>
      <c r="AA161" s="333"/>
      <c r="AB161" s="333"/>
      <c r="AC161" s="333"/>
      <c r="AD161" s="333"/>
      <c r="AE161" s="333"/>
    </row>
    <row r="162" spans="1:31" hidden="1" x14ac:dyDescent="0.35">
      <c r="A162" s="332" t="str">
        <f>IF(AND(F164=G164,H164=I164,J164=K164,F164="A"),"2016 - kwh",IF(AND(F164=G164,H164=I164,J164&lt;&gt;K164,F164="A"),"2017 - kwh",IF(AND(F164=G164,H164&lt;&gt;I164,F164="A"),"2018 - kwh","N/A")))</f>
        <v>N/A</v>
      </c>
      <c r="B162" s="332" t="str">
        <f>IF(AND(F164="A",G164="A"),"A","")</f>
        <v/>
      </c>
      <c r="C162" s="338" t="s">
        <v>337</v>
      </c>
      <c r="D162" s="339"/>
      <c r="E162" s="340" t="s">
        <v>243</v>
      </c>
      <c r="F162" s="341"/>
      <c r="G162" s="341"/>
      <c r="H162" s="341"/>
      <c r="I162" s="341"/>
      <c r="J162" s="341"/>
      <c r="K162" s="341"/>
      <c r="L162" s="341"/>
      <c r="M162" s="341"/>
      <c r="N162" s="341"/>
      <c r="O162" s="341"/>
      <c r="P162" s="332"/>
      <c r="Q162" s="332"/>
      <c r="R162" s="332"/>
      <c r="S162" s="332"/>
      <c r="T162" s="332"/>
      <c r="U162" s="332"/>
      <c r="V162" s="332"/>
      <c r="Z162" s="333"/>
      <c r="AA162" s="333" t="str">
        <f>IF(AND(F164=G164,H164=I164,F164="A"),"2016 - kwh","")</f>
        <v/>
      </c>
      <c r="AB162" s="333" t="str">
        <f>IF(OR(B162="2017 - kwh",B162="2018 - kwh"),"2016 - kwh","")</f>
        <v/>
      </c>
      <c r="AC162" s="333"/>
      <c r="AD162" s="333"/>
      <c r="AE162" s="333"/>
    </row>
    <row r="163" spans="1:31" hidden="1" x14ac:dyDescent="0.35">
      <c r="A163" s="332" t="str">
        <f>IF(AND(F164=G164,H164=I164,J164=K164,F164="A"),"2016 - kw",IF(AND(F164=G164,H164=I164,J164&lt;&gt;K164,F164="A"),"2017 - kw",IF(AND(F164=G164,H164&lt;&gt;I164,F164="A"),"2018 - kw","N/A")))</f>
        <v>N/A</v>
      </c>
      <c r="B163" s="332" t="str">
        <f>IF(AND(F164="A",G164="A"),"A","")</f>
        <v/>
      </c>
      <c r="C163" s="342"/>
      <c r="D163" s="343" t="str">
        <f>D162 &amp; "kW"</f>
        <v>kW</v>
      </c>
      <c r="E163" s="344" t="s">
        <v>292</v>
      </c>
      <c r="F163" s="341"/>
      <c r="G163" s="341"/>
      <c r="H163" s="341"/>
      <c r="I163" s="341"/>
      <c r="J163" s="341"/>
      <c r="K163" s="341"/>
      <c r="L163" s="341"/>
      <c r="M163" s="341"/>
      <c r="N163" s="341"/>
      <c r="O163" s="341"/>
      <c r="P163" s="332"/>
      <c r="Q163" s="332"/>
      <c r="R163" s="332"/>
      <c r="S163" s="332"/>
      <c r="T163" s="332"/>
      <c r="U163" s="332"/>
      <c r="V163" s="332"/>
      <c r="Z163" s="333"/>
      <c r="AA163" s="333" t="str">
        <f>IF(AND(F164=G164,H164=I164,F164="A"),"2016 - kw","")</f>
        <v/>
      </c>
      <c r="AB163" s="333" t="str">
        <f>IF(OR(B163="2017 - kw",B163="2018 - kw"),"2016 - kw","")</f>
        <v/>
      </c>
      <c r="AC163" s="333"/>
      <c r="AD163" s="333"/>
      <c r="AE163" s="333"/>
    </row>
    <row r="164" spans="1:31" hidden="1" x14ac:dyDescent="0.35">
      <c r="A164" s="332"/>
      <c r="B164" s="332"/>
      <c r="C164" s="345"/>
      <c r="D164" s="346"/>
      <c r="E164" s="347" t="s">
        <v>293</v>
      </c>
      <c r="F164" s="348"/>
      <c r="G164" s="348"/>
      <c r="H164" s="348"/>
      <c r="I164" s="348"/>
      <c r="J164" s="348"/>
      <c r="K164" s="348"/>
      <c r="L164" s="348"/>
      <c r="M164" s="348"/>
      <c r="N164" s="348"/>
      <c r="O164" s="348"/>
      <c r="P164" s="332"/>
      <c r="Q164" s="332"/>
      <c r="R164" s="332"/>
      <c r="S164" s="332"/>
      <c r="T164" s="332"/>
      <c r="U164" s="332"/>
      <c r="V164" s="332"/>
      <c r="Z164" s="333"/>
      <c r="AA164" s="333"/>
      <c r="AB164" s="333"/>
      <c r="AC164" s="333"/>
      <c r="AD164" s="333"/>
      <c r="AE164" s="333"/>
    </row>
    <row r="165" spans="1:31" hidden="1" x14ac:dyDescent="0.35">
      <c r="A165" s="332" t="str">
        <f>IF(AND(F167=G167,H167=I167,J167=K167,F167="A"),"2016 - kwh",IF(AND(F167=G167,H167=I167,J167&lt;&gt;K167,F167="A"),"2017 - kwh",IF(AND(F167=G167,H167&lt;&gt;I167,F167="A"),"2018 - kwh","N/A")))</f>
        <v>N/A</v>
      </c>
      <c r="B165" s="332" t="str">
        <f>IF(AND(F167="A",G167="A"),"A","")</f>
        <v/>
      </c>
      <c r="C165" s="338" t="s">
        <v>338</v>
      </c>
      <c r="D165" s="339"/>
      <c r="E165" s="340" t="s">
        <v>243</v>
      </c>
      <c r="F165" s="341"/>
      <c r="G165" s="341"/>
      <c r="H165" s="341"/>
      <c r="I165" s="341"/>
      <c r="J165" s="341"/>
      <c r="K165" s="341"/>
      <c r="L165" s="341"/>
      <c r="M165" s="341"/>
      <c r="N165" s="341"/>
      <c r="O165" s="341"/>
      <c r="P165" s="332"/>
      <c r="Q165" s="332"/>
      <c r="R165" s="332"/>
      <c r="S165" s="332"/>
      <c r="T165" s="332"/>
      <c r="U165" s="332"/>
      <c r="V165" s="332"/>
      <c r="Z165" s="333"/>
      <c r="AA165" s="333" t="str">
        <f>IF(AND(F167=G167,H167=I167,F167="A"),"2016 - kwh","")</f>
        <v/>
      </c>
      <c r="AB165" s="333" t="str">
        <f>IF(OR(B165="2017 - kwh",B165="2018 - kwh"),"2016 - kwh","")</f>
        <v/>
      </c>
      <c r="AC165" s="333"/>
      <c r="AD165" s="333"/>
      <c r="AE165" s="333"/>
    </row>
    <row r="166" spans="1:31" hidden="1" x14ac:dyDescent="0.35">
      <c r="A166" s="332" t="str">
        <f>IF(AND(F167=G167,H167=I167,J167=K167,F167="A"),"2016 - kw",IF(AND(F167=G167,H167=I167,J167&lt;&gt;K167,F167="A"),"2017 - kw",IF(AND(F167=G167,H167&lt;&gt;I167,F167="A"),"2018 - kw","N/A")))</f>
        <v>N/A</v>
      </c>
      <c r="B166" s="332" t="str">
        <f>IF(AND(F167="A",G167="A"),"A","")</f>
        <v/>
      </c>
      <c r="C166" s="342"/>
      <c r="D166" s="343" t="str">
        <f>D165 &amp; "kW"</f>
        <v>kW</v>
      </c>
      <c r="E166" s="344" t="s">
        <v>292</v>
      </c>
      <c r="F166" s="341"/>
      <c r="G166" s="341"/>
      <c r="H166" s="341"/>
      <c r="I166" s="341"/>
      <c r="J166" s="341"/>
      <c r="K166" s="341"/>
      <c r="L166" s="341"/>
      <c r="M166" s="341"/>
      <c r="N166" s="341"/>
      <c r="O166" s="341"/>
      <c r="P166" s="332"/>
      <c r="Q166" s="332"/>
      <c r="R166" s="332"/>
      <c r="S166" s="332"/>
      <c r="T166" s="332"/>
      <c r="U166" s="332"/>
      <c r="V166" s="332"/>
      <c r="Z166" s="333"/>
      <c r="AA166" s="333" t="str">
        <f>IF(AND(F167=G167,H167=I167,F167="A"),"2016 - kw","")</f>
        <v/>
      </c>
      <c r="AB166" s="333" t="str">
        <f>IF(OR(B166="2017 - kw",B166="2018 - kw"),"2016 - kw","")</f>
        <v/>
      </c>
      <c r="AC166" s="333"/>
      <c r="AD166" s="333"/>
      <c r="AE166" s="333"/>
    </row>
    <row r="167" spans="1:31" hidden="1" x14ac:dyDescent="0.35">
      <c r="A167" s="332"/>
      <c r="B167" s="332"/>
      <c r="C167" s="345"/>
      <c r="D167" s="346"/>
      <c r="E167" s="347" t="s">
        <v>293</v>
      </c>
      <c r="F167" s="348"/>
      <c r="G167" s="348"/>
      <c r="H167" s="348"/>
      <c r="I167" s="348"/>
      <c r="J167" s="348"/>
      <c r="K167" s="348"/>
      <c r="L167" s="348"/>
      <c r="M167" s="348"/>
      <c r="N167" s="348"/>
      <c r="O167" s="348"/>
      <c r="P167" s="332"/>
      <c r="Q167" s="332"/>
      <c r="R167" s="332"/>
      <c r="S167" s="332"/>
      <c r="T167" s="332"/>
      <c r="U167" s="332"/>
      <c r="V167" s="332"/>
      <c r="Z167" s="333"/>
      <c r="AA167" s="333"/>
      <c r="AB167" s="333"/>
      <c r="AC167" s="333"/>
      <c r="AD167" s="333"/>
      <c r="AE167" s="333"/>
    </row>
    <row r="168" spans="1:31" hidden="1" x14ac:dyDescent="0.35">
      <c r="A168" s="332" t="str">
        <f>IF(AND(F170=G170,H170=I170,J170=K170,F170="A"),"2016 - kwh",IF(AND(F170=G170,H170=I170,J170&lt;&gt;K170,F170="A"),"2017 - kwh",IF(AND(F170=G170,H170&lt;&gt;I170,F170="A"),"2018 - kwh","N/A")))</f>
        <v>N/A</v>
      </c>
      <c r="B168" s="332" t="str">
        <f>IF(AND(F170="A",G170="A"),"A","")</f>
        <v/>
      </c>
      <c r="C168" s="338" t="s">
        <v>339</v>
      </c>
      <c r="D168" s="339"/>
      <c r="E168" s="340" t="s">
        <v>243</v>
      </c>
      <c r="F168" s="341"/>
      <c r="G168" s="341"/>
      <c r="H168" s="341"/>
      <c r="I168" s="341"/>
      <c r="J168" s="341"/>
      <c r="K168" s="341"/>
      <c r="L168" s="341"/>
      <c r="M168" s="341"/>
      <c r="N168" s="341"/>
      <c r="O168" s="341"/>
      <c r="P168" s="332"/>
      <c r="Q168" s="332"/>
      <c r="R168" s="332"/>
      <c r="S168" s="332"/>
      <c r="T168" s="332"/>
      <c r="U168" s="332"/>
      <c r="V168" s="332"/>
      <c r="Z168" s="333"/>
      <c r="AA168" s="333" t="str">
        <f>IF(AND(F170=G170,H170=I170,F170="A"),"2016 - kwh","")</f>
        <v/>
      </c>
      <c r="AB168" s="333" t="str">
        <f>IF(OR(B168="2017 - kwh",B168="2018 - kwh"),"2016 - kwh","")</f>
        <v/>
      </c>
      <c r="AC168" s="333"/>
      <c r="AD168" s="333"/>
      <c r="AE168" s="333"/>
    </row>
    <row r="169" spans="1:31" hidden="1" x14ac:dyDescent="0.35">
      <c r="A169" s="332" t="str">
        <f>IF(AND(F170=G170,H170=I170,J170=K170,F170="A"),"2016 - kw",IF(AND(F170=G170,H170=I170,J170&lt;&gt;K170,F170="A"),"2017 - kw",IF(AND(F170=G170,H170&lt;&gt;I170,F170="A"),"2018 - kw","N/A")))</f>
        <v>N/A</v>
      </c>
      <c r="B169" s="332" t="str">
        <f>IF(AND(F170="A",G170="A"),"A","")</f>
        <v/>
      </c>
      <c r="C169" s="342"/>
      <c r="D169" s="343" t="str">
        <f>D168 &amp; "kW"</f>
        <v>kW</v>
      </c>
      <c r="E169" s="344" t="s">
        <v>292</v>
      </c>
      <c r="F169" s="341"/>
      <c r="G169" s="341"/>
      <c r="H169" s="341"/>
      <c r="I169" s="341"/>
      <c r="J169" s="341"/>
      <c r="K169" s="341"/>
      <c r="L169" s="341"/>
      <c r="M169" s="341"/>
      <c r="N169" s="341"/>
      <c r="O169" s="341"/>
      <c r="P169" s="332"/>
      <c r="Q169" s="332"/>
      <c r="R169" s="332"/>
      <c r="S169" s="332"/>
      <c r="T169" s="332"/>
      <c r="U169" s="332"/>
      <c r="V169" s="332"/>
      <c r="Z169" s="333"/>
      <c r="AA169" s="333" t="str">
        <f>IF(AND(F170=G170,H170=I170,F170="A"),"2016 - kw","")</f>
        <v/>
      </c>
      <c r="AB169" s="333" t="str">
        <f>IF(OR(B169="2017 - kw",B169="2018 - kw"),"2016 - kw","")</f>
        <v/>
      </c>
      <c r="AC169" s="333"/>
      <c r="AD169" s="333"/>
      <c r="AE169" s="333"/>
    </row>
    <row r="170" spans="1:31" hidden="1" x14ac:dyDescent="0.35">
      <c r="A170" s="332"/>
      <c r="B170" s="332"/>
      <c r="C170" s="345"/>
      <c r="D170" s="346"/>
      <c r="E170" s="347" t="s">
        <v>293</v>
      </c>
      <c r="F170" s="348"/>
      <c r="G170" s="348"/>
      <c r="H170" s="348"/>
      <c r="I170" s="348"/>
      <c r="J170" s="348"/>
      <c r="K170" s="348"/>
      <c r="L170" s="348"/>
      <c r="M170" s="348"/>
      <c r="N170" s="348"/>
      <c r="O170" s="348"/>
      <c r="P170" s="332"/>
      <c r="Q170" s="332"/>
      <c r="R170" s="332"/>
      <c r="S170" s="332"/>
      <c r="T170" s="332"/>
      <c r="U170" s="332"/>
      <c r="V170" s="332"/>
      <c r="Z170" s="333"/>
      <c r="AA170" s="333"/>
      <c r="AB170" s="333"/>
      <c r="AC170" s="333"/>
      <c r="AD170" s="333"/>
      <c r="AE170" s="333"/>
    </row>
    <row r="171" spans="1:31" hidden="1" x14ac:dyDescent="0.35">
      <c r="A171" s="332" t="str">
        <f>IF(AND(F173=G173,H173=I173,J173=K173,F173="A"),"2016 - kwh",IF(AND(F173=G173,H173=I173,J173&lt;&gt;K173,F173="A"),"2017 - kwh",IF(AND(F173=G173,H173&lt;&gt;I173,F173="A"),"2018 - kwh","N/A")))</f>
        <v>N/A</v>
      </c>
      <c r="B171" s="332" t="str">
        <f>IF(AND(F173="A",G173="A"),"A","")</f>
        <v/>
      </c>
      <c r="C171" s="338" t="s">
        <v>340</v>
      </c>
      <c r="D171" s="339"/>
      <c r="E171" s="340" t="s">
        <v>243</v>
      </c>
      <c r="F171" s="341"/>
      <c r="G171" s="341"/>
      <c r="H171" s="341"/>
      <c r="I171" s="341"/>
      <c r="J171" s="341"/>
      <c r="K171" s="341"/>
      <c r="L171" s="341"/>
      <c r="M171" s="341"/>
      <c r="N171" s="341"/>
      <c r="O171" s="341"/>
      <c r="P171" s="332"/>
      <c r="Q171" s="332"/>
      <c r="R171" s="332"/>
      <c r="S171" s="332"/>
      <c r="T171" s="332"/>
      <c r="U171" s="332"/>
      <c r="V171" s="332"/>
      <c r="Z171" s="333"/>
      <c r="AA171" s="333" t="str">
        <f>IF(AND(F173=G173,H173=I173,F173="A"),"2016 - kwh","")</f>
        <v/>
      </c>
      <c r="AB171" s="333" t="str">
        <f>IF(OR(B171="2017 - kwh",B171="2018 - kwh"),"2016 - kwh","")</f>
        <v/>
      </c>
      <c r="AC171" s="333"/>
      <c r="AD171" s="333"/>
      <c r="AE171" s="333"/>
    </row>
    <row r="172" spans="1:31" hidden="1" x14ac:dyDescent="0.35">
      <c r="A172" s="332" t="str">
        <f>IF(AND(F173=G173,H173=I173,J173=K173,F173="A"),"2016 - kw",IF(AND(F173=G173,H173=I173,J173&lt;&gt;K173,F173="A"),"2017 - kw",IF(AND(F173=G173,H173&lt;&gt;I173,F173="A"),"2018 - kw","N/A")))</f>
        <v>N/A</v>
      </c>
      <c r="B172" s="332" t="str">
        <f>IF(AND(F173="A",G173="A"),"A","")</f>
        <v/>
      </c>
      <c r="C172" s="342"/>
      <c r="D172" s="343" t="str">
        <f>D171 &amp; "kW"</f>
        <v>kW</v>
      </c>
      <c r="E172" s="344" t="s">
        <v>292</v>
      </c>
      <c r="F172" s="341"/>
      <c r="G172" s="341"/>
      <c r="H172" s="341"/>
      <c r="I172" s="341"/>
      <c r="J172" s="341"/>
      <c r="K172" s="341"/>
      <c r="L172" s="341"/>
      <c r="M172" s="341"/>
      <c r="N172" s="341"/>
      <c r="O172" s="341"/>
      <c r="P172" s="332"/>
      <c r="Q172" s="332"/>
      <c r="R172" s="332"/>
      <c r="S172" s="332"/>
      <c r="T172" s="332"/>
      <c r="U172" s="332"/>
      <c r="V172" s="332"/>
      <c r="Z172" s="333"/>
      <c r="AA172" s="333" t="str">
        <f>IF(AND(F173=G173,H173=I173,F173="A"),"2016 - kw","")</f>
        <v/>
      </c>
      <c r="AB172" s="333" t="str">
        <f>IF(OR(B172="2017 - kw",B172="2018 - kw"),"2016 - kw","")</f>
        <v/>
      </c>
      <c r="AC172" s="333"/>
      <c r="AD172" s="333"/>
      <c r="AE172" s="333"/>
    </row>
    <row r="173" spans="1:31" hidden="1" x14ac:dyDescent="0.35">
      <c r="A173" s="332"/>
      <c r="B173" s="332"/>
      <c r="C173" s="345"/>
      <c r="D173" s="346"/>
      <c r="E173" s="347" t="s">
        <v>293</v>
      </c>
      <c r="F173" s="348"/>
      <c r="G173" s="348"/>
      <c r="H173" s="348"/>
      <c r="I173" s="348"/>
      <c r="J173" s="348"/>
      <c r="K173" s="348"/>
      <c r="L173" s="348"/>
      <c r="M173" s="348"/>
      <c r="N173" s="348"/>
      <c r="O173" s="348"/>
      <c r="P173" s="332"/>
      <c r="Q173" s="332"/>
      <c r="R173" s="332"/>
      <c r="S173" s="332"/>
      <c r="T173" s="332"/>
      <c r="U173" s="332"/>
      <c r="V173" s="332"/>
      <c r="Z173" s="333"/>
      <c r="AA173" s="333"/>
      <c r="AB173" s="333"/>
      <c r="AC173" s="333"/>
      <c r="AD173" s="333"/>
      <c r="AE173" s="333"/>
    </row>
    <row r="174" spans="1:31" hidden="1" x14ac:dyDescent="0.35">
      <c r="A174" s="332" t="str">
        <f>IF(AND(F176=G176,H176=I176,J176=K176,F176="A"),"2016 - kwh",IF(AND(F176=G176,H176=I176,J176&lt;&gt;K176,F176="A"),"2017 - kwh",IF(AND(F176=G176,H176&lt;&gt;I176,F176="A"),"2018 - kwh","N/A")))</f>
        <v>N/A</v>
      </c>
      <c r="B174" s="332" t="str">
        <f>IF(AND(F176="A",G176="A"),"A","")</f>
        <v/>
      </c>
      <c r="C174" s="338" t="s">
        <v>341</v>
      </c>
      <c r="D174" s="339"/>
      <c r="E174" s="340" t="s">
        <v>243</v>
      </c>
      <c r="F174" s="341"/>
      <c r="G174" s="341"/>
      <c r="H174" s="341"/>
      <c r="I174" s="341"/>
      <c r="J174" s="341"/>
      <c r="K174" s="341"/>
      <c r="L174" s="341"/>
      <c r="M174" s="341"/>
      <c r="N174" s="341"/>
      <c r="O174" s="341"/>
      <c r="P174" s="332"/>
      <c r="Q174" s="332"/>
      <c r="R174" s="332"/>
      <c r="S174" s="332"/>
      <c r="T174" s="332"/>
      <c r="U174" s="332"/>
      <c r="V174" s="332"/>
      <c r="Z174" s="333"/>
      <c r="AA174" s="333" t="str">
        <f>IF(AND(F176=G176,H176=I176,F176="A"),"2016 - kwh","")</f>
        <v/>
      </c>
      <c r="AB174" s="333" t="str">
        <f>IF(OR(B174="2017 - kwh",B174="2018 - kwh"),"2016 - kwh","")</f>
        <v/>
      </c>
      <c r="AC174" s="333"/>
      <c r="AD174" s="333"/>
      <c r="AE174" s="333"/>
    </row>
    <row r="175" spans="1:31" hidden="1" x14ac:dyDescent="0.35">
      <c r="A175" s="332" t="str">
        <f>IF(AND(F176=G176,H176=I176,J176=K176,F176="A"),"2016 - kw",IF(AND(F176=G176,H176=I176,J176&lt;&gt;K176,F176="A"),"2017 - kw",IF(AND(F176=G176,H176&lt;&gt;I176,F176="A"),"2018 - kw","N/A")))</f>
        <v>N/A</v>
      </c>
      <c r="B175" s="332" t="str">
        <f>IF(AND(F176="A",G176="A"),"A","")</f>
        <v/>
      </c>
      <c r="C175" s="342"/>
      <c r="D175" s="343" t="str">
        <f>D174 &amp; "kW"</f>
        <v>kW</v>
      </c>
      <c r="E175" s="344" t="s">
        <v>292</v>
      </c>
      <c r="F175" s="341"/>
      <c r="G175" s="341"/>
      <c r="H175" s="341"/>
      <c r="I175" s="341"/>
      <c r="J175" s="341"/>
      <c r="K175" s="341"/>
      <c r="L175" s="341"/>
      <c r="M175" s="341"/>
      <c r="N175" s="341"/>
      <c r="O175" s="341"/>
      <c r="P175" s="332"/>
      <c r="Q175" s="332"/>
      <c r="R175" s="332"/>
      <c r="S175" s="332"/>
      <c r="T175" s="332"/>
      <c r="U175" s="332"/>
      <c r="V175" s="332"/>
      <c r="Z175" s="333"/>
      <c r="AA175" s="333" t="str">
        <f>IF(AND(F176=G176,H176=I176,F176="A"),"2016 - kw","")</f>
        <v/>
      </c>
      <c r="AB175" s="333" t="str">
        <f>IF(OR(B175="2017 - kw",B175="2018 - kw"),"2016 - kw","")</f>
        <v/>
      </c>
      <c r="AC175" s="333"/>
      <c r="AD175" s="333"/>
      <c r="AE175" s="333"/>
    </row>
    <row r="176" spans="1:31" hidden="1" x14ac:dyDescent="0.35">
      <c r="A176" s="332"/>
      <c r="B176" s="332"/>
      <c r="C176" s="345"/>
      <c r="D176" s="346"/>
      <c r="E176" s="347" t="s">
        <v>293</v>
      </c>
      <c r="F176" s="348"/>
      <c r="G176" s="348"/>
      <c r="H176" s="348"/>
      <c r="I176" s="348"/>
      <c r="J176" s="348"/>
      <c r="K176" s="348"/>
      <c r="L176" s="348"/>
      <c r="M176" s="348"/>
      <c r="N176" s="348"/>
      <c r="O176" s="348"/>
      <c r="P176" s="332"/>
      <c r="Q176" s="332"/>
      <c r="R176" s="332"/>
      <c r="S176" s="332"/>
      <c r="T176" s="332"/>
      <c r="U176" s="332"/>
      <c r="V176" s="332"/>
      <c r="Z176" s="333"/>
      <c r="AA176" s="333"/>
      <c r="AB176" s="333"/>
      <c r="AC176" s="333"/>
      <c r="AD176" s="333"/>
      <c r="AE176" s="333"/>
    </row>
    <row r="177" spans="1:31" hidden="1" x14ac:dyDescent="0.35">
      <c r="A177" s="332" t="str">
        <f>IF(AND(F179=G179,H179=I179,J179=K179,F179="A"),"2016 - kwh",IF(AND(F179=G179,H179=I179,J179&lt;&gt;K179,F179="A"),"2017 - kwh",IF(AND(F179=G179,H179&lt;&gt;I179,F179="A"),"2018 - kwh","N/A")))</f>
        <v>N/A</v>
      </c>
      <c r="B177" s="332" t="str">
        <f>IF(AND(F179="A",G179="A"),"A","")</f>
        <v/>
      </c>
      <c r="C177" s="338" t="s">
        <v>342</v>
      </c>
      <c r="D177" s="339"/>
      <c r="E177" s="340" t="s">
        <v>243</v>
      </c>
      <c r="F177" s="341"/>
      <c r="G177" s="341"/>
      <c r="H177" s="341"/>
      <c r="I177" s="341"/>
      <c r="J177" s="341"/>
      <c r="K177" s="341"/>
      <c r="L177" s="341"/>
      <c r="M177" s="341"/>
      <c r="N177" s="341"/>
      <c r="O177" s="341"/>
      <c r="P177" s="332"/>
      <c r="Q177" s="332"/>
      <c r="R177" s="332"/>
      <c r="S177" s="332"/>
      <c r="T177" s="332"/>
      <c r="U177" s="332"/>
      <c r="V177" s="332"/>
      <c r="Z177" s="333"/>
      <c r="AA177" s="333" t="str">
        <f>IF(AND(F179=G179,H179=I179,F179="A"),"2016 - kwh","")</f>
        <v/>
      </c>
      <c r="AB177" s="333" t="str">
        <f>IF(OR(B177="2017 - kwh",B177="2018 - kwh"),"2016 - kwh","")</f>
        <v/>
      </c>
      <c r="AC177" s="333"/>
      <c r="AD177" s="333"/>
      <c r="AE177" s="333"/>
    </row>
    <row r="178" spans="1:31" hidden="1" x14ac:dyDescent="0.35">
      <c r="A178" s="332" t="str">
        <f>IF(AND(F179=G179,H179=I179,J179=K179,F179="A"),"2016 - kw",IF(AND(F179=G179,H179=I179,J179&lt;&gt;K179,F179="A"),"2017 - kw",IF(AND(F179=G179,H179&lt;&gt;I179,F179="A"),"2018 - kw","N/A")))</f>
        <v>N/A</v>
      </c>
      <c r="B178" s="332" t="str">
        <f>IF(AND(F179="A",G179="A"),"A","")</f>
        <v/>
      </c>
      <c r="C178" s="342"/>
      <c r="D178" s="343" t="str">
        <f>D177 &amp; "kW"</f>
        <v>kW</v>
      </c>
      <c r="E178" s="344" t="s">
        <v>292</v>
      </c>
      <c r="F178" s="341"/>
      <c r="G178" s="341"/>
      <c r="H178" s="341"/>
      <c r="I178" s="341"/>
      <c r="J178" s="341"/>
      <c r="K178" s="341"/>
      <c r="L178" s="341"/>
      <c r="M178" s="341"/>
      <c r="N178" s="341"/>
      <c r="O178" s="341"/>
      <c r="P178" s="332"/>
      <c r="Q178" s="332"/>
      <c r="R178" s="332"/>
      <c r="S178" s="332"/>
      <c r="T178" s="332"/>
      <c r="U178" s="332"/>
      <c r="V178" s="332"/>
      <c r="Z178" s="333"/>
      <c r="AA178" s="333" t="str">
        <f>IF(AND(F179=G179,H179=I179,F179="A"),"2016 - kw","")</f>
        <v/>
      </c>
      <c r="AB178" s="333" t="str">
        <f>IF(OR(B178="2017 - kw",B178="2018 - kw"),"2016 - kw","")</f>
        <v/>
      </c>
      <c r="AC178" s="333"/>
      <c r="AD178" s="333"/>
      <c r="AE178" s="333"/>
    </row>
    <row r="179" spans="1:31" hidden="1" x14ac:dyDescent="0.35">
      <c r="A179" s="332"/>
      <c r="B179" s="332"/>
      <c r="C179" s="345"/>
      <c r="D179" s="346"/>
      <c r="E179" s="347" t="s">
        <v>293</v>
      </c>
      <c r="F179" s="348"/>
      <c r="G179" s="348"/>
      <c r="H179" s="348"/>
      <c r="I179" s="348"/>
      <c r="J179" s="348"/>
      <c r="K179" s="348"/>
      <c r="L179" s="348"/>
      <c r="M179" s="348"/>
      <c r="N179" s="348"/>
      <c r="O179" s="348"/>
      <c r="P179" s="332"/>
      <c r="Q179" s="332"/>
      <c r="R179" s="332"/>
      <c r="S179" s="332"/>
      <c r="T179" s="332"/>
      <c r="U179" s="332"/>
      <c r="V179" s="332"/>
      <c r="Z179" s="333"/>
      <c r="AA179" s="333"/>
      <c r="AB179" s="333"/>
      <c r="AC179" s="333"/>
      <c r="AD179" s="333"/>
      <c r="AE179" s="333"/>
    </row>
    <row r="180" spans="1:31" hidden="1" x14ac:dyDescent="0.35">
      <c r="A180" s="332" t="str">
        <f>IF(AND(F182=G182,H182=I182,J182=K182,F182="A"),"2016 - kwh",IF(AND(F182=G182,H182=I182,J182&lt;&gt;K182,F182="A"),"2017 - kwh",IF(AND(F182=G182,H182&lt;&gt;I182,F182="A"),"2018 - kwh","N/A")))</f>
        <v>N/A</v>
      </c>
      <c r="B180" s="332" t="str">
        <f>IF(AND(F182="A",G182="A"),"A","")</f>
        <v/>
      </c>
      <c r="C180" s="338" t="s">
        <v>343</v>
      </c>
      <c r="D180" s="339"/>
      <c r="E180" s="340" t="s">
        <v>243</v>
      </c>
      <c r="F180" s="341"/>
      <c r="G180" s="341"/>
      <c r="H180" s="341"/>
      <c r="I180" s="341"/>
      <c r="J180" s="341"/>
      <c r="K180" s="341"/>
      <c r="L180" s="341"/>
      <c r="M180" s="341"/>
      <c r="N180" s="341"/>
      <c r="O180" s="341"/>
      <c r="P180" s="332"/>
      <c r="Q180" s="332"/>
      <c r="R180" s="332"/>
      <c r="S180" s="332"/>
      <c r="T180" s="332"/>
      <c r="U180" s="332"/>
      <c r="V180" s="332"/>
      <c r="Z180" s="333"/>
      <c r="AA180" s="333" t="str">
        <f>IF(AND(F182=G182,H182=I182,F182="A"),"2016 - kwh","")</f>
        <v/>
      </c>
      <c r="AB180" s="333" t="str">
        <f>IF(OR(B180="2017 - kwh",B180="2018 - kwh"),"2016 - kwh","")</f>
        <v/>
      </c>
      <c r="AC180" s="333"/>
      <c r="AD180" s="333"/>
      <c r="AE180" s="333"/>
    </row>
    <row r="181" spans="1:31" hidden="1" x14ac:dyDescent="0.35">
      <c r="A181" s="332" t="str">
        <f>IF(AND(F182=G182,H182=I182,J182=K182,F182="A"),"2016 - kw",IF(AND(F182=G182,H182=I182,J182&lt;&gt;K182,F182="A"),"2017 - kw",IF(AND(F182=G182,H182&lt;&gt;I182,F182="A"),"2018 - kw","N/A")))</f>
        <v>N/A</v>
      </c>
      <c r="B181" s="332" t="str">
        <f>IF(AND(F182="A",G182="A"),"A","")</f>
        <v/>
      </c>
      <c r="C181" s="342"/>
      <c r="D181" s="343" t="str">
        <f>D180 &amp; "kW"</f>
        <v>kW</v>
      </c>
      <c r="E181" s="344" t="s">
        <v>292</v>
      </c>
      <c r="F181" s="341"/>
      <c r="G181" s="341"/>
      <c r="H181" s="341"/>
      <c r="I181" s="341"/>
      <c r="J181" s="341"/>
      <c r="K181" s="341"/>
      <c r="L181" s="341"/>
      <c r="M181" s="341"/>
      <c r="N181" s="341"/>
      <c r="O181" s="341"/>
      <c r="P181" s="332"/>
      <c r="Q181" s="332"/>
      <c r="R181" s="332"/>
      <c r="S181" s="332"/>
      <c r="T181" s="332"/>
      <c r="U181" s="332"/>
      <c r="V181" s="332"/>
      <c r="Z181" s="333"/>
      <c r="AA181" s="333" t="str">
        <f>IF(AND(F182=G182,H182=I182,F182="A"),"2016 - kw","")</f>
        <v/>
      </c>
      <c r="AB181" s="333" t="str">
        <f>IF(OR(B181="2017 - kw",B181="2018 - kw"),"2016 - kw","")</f>
        <v/>
      </c>
      <c r="AC181" s="333"/>
      <c r="AD181" s="333"/>
      <c r="AE181" s="333"/>
    </row>
    <row r="182" spans="1:31" hidden="1" x14ac:dyDescent="0.35">
      <c r="A182" s="332"/>
      <c r="B182" s="332"/>
      <c r="C182" s="345"/>
      <c r="D182" s="346"/>
      <c r="E182" s="347" t="s">
        <v>293</v>
      </c>
      <c r="F182" s="348"/>
      <c r="G182" s="348"/>
      <c r="H182" s="348"/>
      <c r="I182" s="348"/>
      <c r="J182" s="348"/>
      <c r="K182" s="348"/>
      <c r="L182" s="348"/>
      <c r="M182" s="348"/>
      <c r="N182" s="348"/>
      <c r="O182" s="348"/>
      <c r="P182" s="332"/>
      <c r="Q182" s="332"/>
      <c r="R182" s="332"/>
      <c r="S182" s="332"/>
      <c r="T182" s="332"/>
      <c r="U182" s="332"/>
      <c r="V182" s="332"/>
      <c r="Z182" s="333"/>
      <c r="AA182" s="333"/>
      <c r="AB182" s="333"/>
      <c r="AC182" s="333"/>
      <c r="AD182" s="333"/>
      <c r="AE182" s="333"/>
    </row>
    <row r="183" spans="1:31" hidden="1" x14ac:dyDescent="0.35">
      <c r="A183" s="332" t="str">
        <f>IF(AND(F185=G185,H185=I185,J185=K185,F185="A"),"2016 - kwh",IF(AND(F185=G185,H185=I185,J185&lt;&gt;K185,F185="A"),"2017 - kwh",IF(AND(F185=G185,H185&lt;&gt;I185,F185="A"),"2018 - kwh","N/A")))</f>
        <v>N/A</v>
      </c>
      <c r="B183" s="332" t="str">
        <f>IF(AND(F185="A",G185="A"),"A","")</f>
        <v/>
      </c>
      <c r="C183" s="338" t="s">
        <v>344</v>
      </c>
      <c r="D183" s="339"/>
      <c r="E183" s="340" t="s">
        <v>243</v>
      </c>
      <c r="F183" s="341"/>
      <c r="G183" s="341"/>
      <c r="H183" s="341"/>
      <c r="I183" s="341"/>
      <c r="J183" s="341"/>
      <c r="K183" s="341"/>
      <c r="L183" s="341"/>
      <c r="M183" s="341"/>
      <c r="N183" s="341"/>
      <c r="O183" s="341"/>
      <c r="P183" s="332"/>
      <c r="Q183" s="332"/>
      <c r="R183" s="332"/>
      <c r="S183" s="332"/>
      <c r="T183" s="332"/>
      <c r="U183" s="332"/>
      <c r="V183" s="332"/>
      <c r="Z183" s="333"/>
      <c r="AA183" s="333" t="str">
        <f>IF(AND(F185=G185,H185=I185,F185="A"),"2016 - kwh","")</f>
        <v/>
      </c>
      <c r="AB183" s="333" t="str">
        <f>IF(OR(B183="2017 - kwh",B183="2018 - kwh"),"2016 - kwh","")</f>
        <v/>
      </c>
      <c r="AC183" s="333"/>
      <c r="AD183" s="333"/>
      <c r="AE183" s="333"/>
    </row>
    <row r="184" spans="1:31" hidden="1" x14ac:dyDescent="0.35">
      <c r="A184" s="332" t="str">
        <f>IF(AND(F185=G185,H185=I185,J185=K185,F185="A"),"2016 - kw",IF(AND(F185=G185,H185=I185,J185&lt;&gt;K185,F185="A"),"2017 - kw",IF(AND(F185=G185,H185&lt;&gt;I185,F185="A"),"2018 - kw","N/A")))</f>
        <v>N/A</v>
      </c>
      <c r="B184" s="332" t="str">
        <f>IF(AND(F185="A",G185="A"),"A","")</f>
        <v/>
      </c>
      <c r="C184" s="342"/>
      <c r="D184" s="343" t="str">
        <f>D183 &amp; "kW"</f>
        <v>kW</v>
      </c>
      <c r="E184" s="344" t="s">
        <v>292</v>
      </c>
      <c r="F184" s="341"/>
      <c r="G184" s="341"/>
      <c r="H184" s="341"/>
      <c r="I184" s="341"/>
      <c r="J184" s="341"/>
      <c r="K184" s="341"/>
      <c r="L184" s="341"/>
      <c r="M184" s="341"/>
      <c r="N184" s="341"/>
      <c r="O184" s="341"/>
      <c r="P184" s="332"/>
      <c r="Q184" s="332"/>
      <c r="R184" s="332"/>
      <c r="S184" s="332"/>
      <c r="T184" s="332"/>
      <c r="U184" s="332"/>
      <c r="V184" s="332"/>
      <c r="Z184" s="333"/>
      <c r="AA184" s="333" t="str">
        <f>IF(AND(F185=G185,H185=I185,F185="A"),"2016 - kw","")</f>
        <v/>
      </c>
      <c r="AB184" s="333" t="str">
        <f>IF(OR(B184="2017 - kw",B184="2018 - kw"),"2016 - kw","")</f>
        <v/>
      </c>
      <c r="AC184" s="333"/>
      <c r="AD184" s="333"/>
      <c r="AE184" s="333"/>
    </row>
    <row r="185" spans="1:31" hidden="1" x14ac:dyDescent="0.35">
      <c r="A185" s="332"/>
      <c r="B185" s="332"/>
      <c r="C185" s="345"/>
      <c r="D185" s="346"/>
      <c r="E185" s="347" t="s">
        <v>293</v>
      </c>
      <c r="F185" s="348"/>
      <c r="G185" s="348"/>
      <c r="H185" s="348"/>
      <c r="I185" s="348"/>
      <c r="J185" s="348"/>
      <c r="K185" s="348"/>
      <c r="L185" s="348"/>
      <c r="M185" s="348"/>
      <c r="N185" s="348"/>
      <c r="O185" s="348"/>
      <c r="P185" s="332"/>
      <c r="Q185" s="332"/>
      <c r="R185" s="332"/>
      <c r="S185" s="332"/>
      <c r="T185" s="332"/>
      <c r="U185" s="332"/>
      <c r="V185" s="332"/>
      <c r="Z185" s="333"/>
      <c r="AA185" s="333"/>
      <c r="AB185" s="333"/>
      <c r="AC185" s="333"/>
      <c r="AD185" s="333"/>
      <c r="AE185" s="333"/>
    </row>
    <row r="186" spans="1:31" hidden="1" x14ac:dyDescent="0.35">
      <c r="A186" s="332" t="str">
        <f>IF(AND(F188=G188,H188=I188,J188=K188,F188="A"),"2016 - kwh",IF(AND(F188=G188,H188=I188,J188&lt;&gt;K188,F188="A"),"2017 - kwh",IF(AND(F188=G188,H188&lt;&gt;I188,F188="A"),"2018 - kwh","N/A")))</f>
        <v>N/A</v>
      </c>
      <c r="B186" s="332" t="str">
        <f>IF(AND(F188="A",G188="A"),"A","")</f>
        <v/>
      </c>
      <c r="C186" s="338" t="s">
        <v>345</v>
      </c>
      <c r="D186" s="339"/>
      <c r="E186" s="340" t="s">
        <v>243</v>
      </c>
      <c r="F186" s="341"/>
      <c r="G186" s="341"/>
      <c r="H186" s="341"/>
      <c r="I186" s="341"/>
      <c r="J186" s="341"/>
      <c r="K186" s="341"/>
      <c r="L186" s="341"/>
      <c r="M186" s="341"/>
      <c r="N186" s="341"/>
      <c r="O186" s="341"/>
      <c r="P186" s="332"/>
      <c r="Q186" s="332"/>
      <c r="R186" s="332"/>
      <c r="S186" s="332"/>
      <c r="T186" s="332"/>
      <c r="U186" s="332"/>
      <c r="V186" s="332"/>
      <c r="Z186" s="333"/>
      <c r="AA186" s="333" t="str">
        <f>IF(AND(F188=G188,H188=I188,F188="A"),"2016 - kwh","")</f>
        <v/>
      </c>
      <c r="AB186" s="333" t="str">
        <f>IF(OR(B186="2017 - kwh",B186="2018 - kwh"),"2016 - kwh","")</f>
        <v/>
      </c>
      <c r="AC186" s="333"/>
      <c r="AD186" s="333"/>
      <c r="AE186" s="333"/>
    </row>
    <row r="187" spans="1:31" hidden="1" x14ac:dyDescent="0.35">
      <c r="A187" s="332" t="str">
        <f>IF(AND(F188=G188,H188=I188,J188=K188,F188="A"),"2016 - kw",IF(AND(F188=G188,H188=I188,J188&lt;&gt;K188,F188="A"),"2017 - kw",IF(AND(F188=G188,H188&lt;&gt;I188,F188="A"),"2018 - kw","N/A")))</f>
        <v>N/A</v>
      </c>
      <c r="B187" s="332" t="str">
        <f>IF(AND(F188="A",G188="A"),"A","")</f>
        <v/>
      </c>
      <c r="C187" s="342"/>
      <c r="D187" s="343" t="str">
        <f>D186 &amp; "kW"</f>
        <v>kW</v>
      </c>
      <c r="E187" s="344" t="s">
        <v>292</v>
      </c>
      <c r="F187" s="341"/>
      <c r="G187" s="341"/>
      <c r="H187" s="341"/>
      <c r="I187" s="341"/>
      <c r="J187" s="341"/>
      <c r="K187" s="341"/>
      <c r="L187" s="341"/>
      <c r="M187" s="341"/>
      <c r="N187" s="341"/>
      <c r="O187" s="341"/>
      <c r="P187" s="332"/>
      <c r="Q187" s="332"/>
      <c r="R187" s="332"/>
      <c r="S187" s="332"/>
      <c r="T187" s="332"/>
      <c r="U187" s="332"/>
      <c r="V187" s="332"/>
      <c r="Z187" s="333"/>
      <c r="AA187" s="333" t="str">
        <f>IF(AND(F188=G188,H188=I188,F188="A"),"2016 - kw","")</f>
        <v/>
      </c>
      <c r="AB187" s="333" t="str">
        <f>IF(OR(B187="2017 - kw",B187="2018 - kw"),"2016 - kw","")</f>
        <v/>
      </c>
      <c r="AC187" s="333"/>
      <c r="AD187" s="333"/>
      <c r="AE187" s="333"/>
    </row>
    <row r="188" spans="1:31" hidden="1" x14ac:dyDescent="0.35">
      <c r="A188" s="332"/>
      <c r="B188" s="332"/>
      <c r="C188" s="345"/>
      <c r="D188" s="346"/>
      <c r="E188" s="347" t="s">
        <v>293</v>
      </c>
      <c r="F188" s="348"/>
      <c r="G188" s="348"/>
      <c r="H188" s="348"/>
      <c r="I188" s="348"/>
      <c r="J188" s="348"/>
      <c r="K188" s="348"/>
      <c r="L188" s="348"/>
      <c r="M188" s="348"/>
      <c r="N188" s="348"/>
      <c r="O188" s="348"/>
      <c r="P188" s="332"/>
      <c r="Q188" s="332"/>
      <c r="R188" s="332"/>
      <c r="S188" s="332"/>
      <c r="T188" s="332"/>
      <c r="U188" s="332"/>
      <c r="V188" s="332"/>
      <c r="Z188" s="333"/>
      <c r="AA188" s="333"/>
      <c r="AB188" s="333"/>
      <c r="AC188" s="333"/>
      <c r="AD188" s="333"/>
      <c r="AE188" s="333"/>
    </row>
    <row r="189" spans="1:31" hidden="1" x14ac:dyDescent="0.35">
      <c r="A189" s="332" t="str">
        <f>IF(AND(F191=G191,H191=I191,J191=K191,F191="A"),"2016 - kwh",IF(AND(F191=G191,H191=I191,J191&lt;&gt;K191,F191="A"),"2017 - kwh",IF(AND(F191=G191,H191&lt;&gt;I191,F191="A"),"2018 - kwh","N/A")))</f>
        <v>N/A</v>
      </c>
      <c r="B189" s="332" t="str">
        <f>IF(AND(F191="A",G191="A"),"A","")</f>
        <v/>
      </c>
      <c r="C189" s="338" t="s">
        <v>346</v>
      </c>
      <c r="D189" s="339"/>
      <c r="E189" s="340" t="s">
        <v>243</v>
      </c>
      <c r="F189" s="341"/>
      <c r="G189" s="341"/>
      <c r="H189" s="341"/>
      <c r="I189" s="341"/>
      <c r="J189" s="341"/>
      <c r="K189" s="341"/>
      <c r="L189" s="341"/>
      <c r="M189" s="341"/>
      <c r="N189" s="341"/>
      <c r="O189" s="341"/>
      <c r="P189" s="332"/>
      <c r="Q189" s="332"/>
      <c r="R189" s="332"/>
      <c r="S189" s="332"/>
      <c r="T189" s="332"/>
      <c r="U189" s="332"/>
      <c r="V189" s="332"/>
      <c r="Z189" s="333"/>
      <c r="AA189" s="333" t="str">
        <f>IF(AND(F191=G191,H191=I191,F191="A"),"2016 - kwh","")</f>
        <v/>
      </c>
      <c r="AB189" s="333" t="str">
        <f>IF(OR(B189="2017 - kwh",B189="2018 - kwh"),"2016 - kwh","")</f>
        <v/>
      </c>
      <c r="AC189" s="333"/>
      <c r="AD189" s="333"/>
      <c r="AE189" s="333"/>
    </row>
    <row r="190" spans="1:31" hidden="1" x14ac:dyDescent="0.35">
      <c r="A190" s="332" t="str">
        <f>IF(AND(F191=G191,H191=I191,J191=K191,F191="A"),"2016 - kw",IF(AND(F191=G191,H191=I191,J191&lt;&gt;K191,F191="A"),"2017 - kw",IF(AND(F191=G191,H191&lt;&gt;I191,F191="A"),"2018 - kw","N/A")))</f>
        <v>N/A</v>
      </c>
      <c r="B190" s="332" t="str">
        <f>IF(AND(F191="A",G191="A"),"A","")</f>
        <v/>
      </c>
      <c r="C190" s="342"/>
      <c r="D190" s="343" t="str">
        <f>D189 &amp; "kW"</f>
        <v>kW</v>
      </c>
      <c r="E190" s="344" t="s">
        <v>292</v>
      </c>
      <c r="F190" s="341"/>
      <c r="G190" s="341"/>
      <c r="H190" s="341"/>
      <c r="I190" s="341"/>
      <c r="J190" s="341"/>
      <c r="K190" s="341"/>
      <c r="L190" s="341"/>
      <c r="M190" s="341"/>
      <c r="N190" s="341"/>
      <c r="O190" s="341"/>
      <c r="P190" s="332"/>
      <c r="Q190" s="332"/>
      <c r="R190" s="332"/>
      <c r="S190" s="332"/>
      <c r="T190" s="332"/>
      <c r="U190" s="332"/>
      <c r="V190" s="332"/>
      <c r="Z190" s="333"/>
      <c r="AA190" s="333" t="str">
        <f>IF(AND(F191=G191,H191=I191,F191="A"),"2016 - kw","")</f>
        <v/>
      </c>
      <c r="AB190" s="333" t="str">
        <f>IF(OR(B190="2017 - kw",B190="2018 - kw"),"2016 - kw","")</f>
        <v/>
      </c>
      <c r="AC190" s="333"/>
      <c r="AD190" s="333"/>
      <c r="AE190" s="333"/>
    </row>
    <row r="191" spans="1:31" hidden="1" x14ac:dyDescent="0.35">
      <c r="A191" s="332"/>
      <c r="B191" s="332"/>
      <c r="C191" s="345"/>
      <c r="D191" s="346"/>
      <c r="E191" s="347" t="s">
        <v>293</v>
      </c>
      <c r="F191" s="348"/>
      <c r="G191" s="348"/>
      <c r="H191" s="348"/>
      <c r="I191" s="348"/>
      <c r="J191" s="348"/>
      <c r="K191" s="348"/>
      <c r="L191" s="348"/>
      <c r="M191" s="348"/>
      <c r="N191" s="348"/>
      <c r="O191" s="348"/>
      <c r="P191" s="332"/>
      <c r="Q191" s="332"/>
      <c r="R191" s="332"/>
      <c r="S191" s="332"/>
      <c r="T191" s="332"/>
      <c r="U191" s="332"/>
      <c r="V191" s="332"/>
      <c r="Z191" s="333"/>
      <c r="AA191" s="333"/>
      <c r="AB191" s="333"/>
      <c r="AC191" s="333"/>
      <c r="AD191" s="333"/>
      <c r="AE191" s="333"/>
    </row>
    <row r="192" spans="1:31" hidden="1" x14ac:dyDescent="0.35">
      <c r="A192" s="332" t="str">
        <f>IF(AND(F194=G194,H194=I194,J194=K194,F194="A"),"2016 - kwh",IF(AND(F194=G194,H194=I194,J194&lt;&gt;K194,F194="A"),"2017 - kwh",IF(AND(F194=G194,H194&lt;&gt;I194,F194="A"),"2018 - kwh","N/A")))</f>
        <v>N/A</v>
      </c>
      <c r="B192" s="332" t="str">
        <f>IF(AND(F194="A",G194="A"),"A","")</f>
        <v/>
      </c>
      <c r="C192" s="338" t="s">
        <v>347</v>
      </c>
      <c r="D192" s="339"/>
      <c r="E192" s="340" t="s">
        <v>243</v>
      </c>
      <c r="F192" s="341"/>
      <c r="G192" s="341"/>
      <c r="H192" s="341"/>
      <c r="I192" s="341"/>
      <c r="J192" s="341"/>
      <c r="K192" s="341"/>
      <c r="L192" s="341"/>
      <c r="M192" s="341"/>
      <c r="N192" s="341"/>
      <c r="O192" s="341"/>
      <c r="P192" s="332"/>
      <c r="Q192" s="332"/>
      <c r="R192" s="332"/>
      <c r="S192" s="332"/>
      <c r="T192" s="332"/>
      <c r="U192" s="332"/>
      <c r="V192" s="332"/>
      <c r="Z192" s="333"/>
      <c r="AA192" s="333" t="str">
        <f>IF(AND(F194=G194,H194=I194,F194="A"),"2016 - kwh","")</f>
        <v/>
      </c>
      <c r="AB192" s="333" t="str">
        <f>IF(OR(B192="2017 - kwh",B192="2018 - kwh"),"2016 - kwh","")</f>
        <v/>
      </c>
      <c r="AC192" s="333"/>
      <c r="AD192" s="333"/>
      <c r="AE192" s="333"/>
    </row>
    <row r="193" spans="1:31" hidden="1" x14ac:dyDescent="0.35">
      <c r="A193" s="332" t="str">
        <f>IF(AND(F194=G194,H194=I194,J194=K194,F194="A"),"2016 - kw",IF(AND(F194=G194,H194=I194,J194&lt;&gt;K194,F194="A"),"2017 - kw",IF(AND(F194=G194,H194&lt;&gt;I194,F194="A"),"2018 - kw","N/A")))</f>
        <v>N/A</v>
      </c>
      <c r="B193" s="332" t="str">
        <f>IF(AND(F194="A",G194="A"),"A","")</f>
        <v/>
      </c>
      <c r="C193" s="342"/>
      <c r="D193" s="343" t="str">
        <f>D192 &amp; "kW"</f>
        <v>kW</v>
      </c>
      <c r="E193" s="344" t="s">
        <v>292</v>
      </c>
      <c r="F193" s="341"/>
      <c r="G193" s="341"/>
      <c r="H193" s="341"/>
      <c r="I193" s="341"/>
      <c r="J193" s="341"/>
      <c r="K193" s="341"/>
      <c r="L193" s="341"/>
      <c r="M193" s="341"/>
      <c r="N193" s="341"/>
      <c r="O193" s="341"/>
      <c r="P193" s="332"/>
      <c r="Q193" s="332"/>
      <c r="R193" s="332"/>
      <c r="S193" s="332"/>
      <c r="T193" s="332"/>
      <c r="U193" s="332"/>
      <c r="V193" s="332"/>
      <c r="Z193" s="333"/>
      <c r="AA193" s="333" t="str">
        <f>IF(AND(F194=G194,H194=I194,F194="A"),"2016 - kw","")</f>
        <v/>
      </c>
      <c r="AB193" s="333" t="str">
        <f>IF(OR(B193="2017 - kw",B193="2018 - kw"),"2016 - kw","")</f>
        <v/>
      </c>
      <c r="AC193" s="333"/>
      <c r="AD193" s="333"/>
      <c r="AE193" s="333"/>
    </row>
    <row r="194" spans="1:31" hidden="1" x14ac:dyDescent="0.35">
      <c r="A194" s="332"/>
      <c r="B194" s="332"/>
      <c r="C194" s="345"/>
      <c r="D194" s="346"/>
      <c r="E194" s="347" t="s">
        <v>293</v>
      </c>
      <c r="F194" s="348"/>
      <c r="G194" s="348"/>
      <c r="H194" s="348"/>
      <c r="I194" s="348"/>
      <c r="J194" s="348"/>
      <c r="K194" s="348"/>
      <c r="L194" s="348"/>
      <c r="M194" s="348"/>
      <c r="N194" s="348"/>
      <c r="O194" s="348"/>
      <c r="P194" s="332"/>
      <c r="Q194" s="332"/>
      <c r="R194" s="332"/>
      <c r="S194" s="332"/>
      <c r="T194" s="332"/>
      <c r="U194" s="332"/>
      <c r="V194" s="332"/>
      <c r="Z194" s="333"/>
      <c r="AA194" s="333"/>
      <c r="AB194" s="333"/>
      <c r="AC194" s="333"/>
      <c r="AD194" s="333"/>
      <c r="AE194" s="333"/>
    </row>
    <row r="195" spans="1:31" hidden="1" x14ac:dyDescent="0.35">
      <c r="A195" s="332" t="str">
        <f>IF(AND(F197=G197,H197=I197,J197=K197,F197="A"),"2016 - kwh",IF(AND(F197=G197,H197=I197,J197&lt;&gt;K197,F197="A"),"2017 - kwh",IF(AND(F197=G197,H197&lt;&gt;I197,F197="A"),"2018 - kwh","N/A")))</f>
        <v>N/A</v>
      </c>
      <c r="B195" s="332" t="str">
        <f>IF(AND(F197="A",G197="A"),"A","")</f>
        <v/>
      </c>
      <c r="C195" s="338" t="s">
        <v>348</v>
      </c>
      <c r="D195" s="339"/>
      <c r="E195" s="340" t="s">
        <v>243</v>
      </c>
      <c r="F195" s="341"/>
      <c r="G195" s="341"/>
      <c r="H195" s="341"/>
      <c r="I195" s="341"/>
      <c r="J195" s="341"/>
      <c r="K195" s="341"/>
      <c r="L195" s="341"/>
      <c r="M195" s="341"/>
      <c r="N195" s="341"/>
      <c r="O195" s="341"/>
      <c r="P195" s="332"/>
      <c r="Q195" s="332"/>
      <c r="R195" s="332"/>
      <c r="S195" s="332"/>
      <c r="T195" s="332"/>
      <c r="U195" s="332"/>
      <c r="V195" s="332"/>
      <c r="Z195" s="333"/>
      <c r="AA195" s="333" t="str">
        <f>IF(AND(F197=G197,H197=I197,F197="A"),"2016 - kwh","")</f>
        <v/>
      </c>
      <c r="AB195" s="333" t="str">
        <f>IF(OR(B195="2017 - kwh",B195="2018 - kwh"),"2016 - kwh","")</f>
        <v/>
      </c>
      <c r="AC195" s="333"/>
      <c r="AD195" s="333"/>
      <c r="AE195" s="333"/>
    </row>
    <row r="196" spans="1:31" hidden="1" x14ac:dyDescent="0.35">
      <c r="A196" s="332" t="str">
        <f>IF(AND(F197=G197,H197=I197,J197=K197,F197="A"),"2016 - kw",IF(AND(F197=G197,H197=I197,J197&lt;&gt;K197,F197="A"),"2017 - kw",IF(AND(F197=G197,H197&lt;&gt;I197,F197="A"),"2018 - kw","N/A")))</f>
        <v>N/A</v>
      </c>
      <c r="B196" s="332" t="str">
        <f>IF(AND(F197="A",G197="A"),"A","")</f>
        <v/>
      </c>
      <c r="C196" s="342"/>
      <c r="D196" s="343" t="str">
        <f>D195 &amp; "kW"</f>
        <v>kW</v>
      </c>
      <c r="E196" s="344" t="s">
        <v>292</v>
      </c>
      <c r="F196" s="341"/>
      <c r="G196" s="341"/>
      <c r="H196" s="341"/>
      <c r="I196" s="341"/>
      <c r="J196" s="341"/>
      <c r="K196" s="341"/>
      <c r="L196" s="341"/>
      <c r="M196" s="341"/>
      <c r="N196" s="341"/>
      <c r="O196" s="341"/>
      <c r="P196" s="332"/>
      <c r="Q196" s="332"/>
      <c r="R196" s="332"/>
      <c r="S196" s="332"/>
      <c r="T196" s="332"/>
      <c r="U196" s="332"/>
      <c r="V196" s="332"/>
      <c r="Z196" s="333"/>
      <c r="AA196" s="333" t="str">
        <f>IF(AND(F197=G197,H197=I197,F197="A"),"2016 - kw","")</f>
        <v/>
      </c>
      <c r="AB196" s="333" t="str">
        <f>IF(OR(B196="2017 - kw",B196="2018 - kw"),"2016 - kw","")</f>
        <v/>
      </c>
      <c r="AC196" s="333"/>
      <c r="AD196" s="333"/>
      <c r="AE196" s="333"/>
    </row>
    <row r="197" spans="1:31" hidden="1" x14ac:dyDescent="0.35">
      <c r="A197" s="332"/>
      <c r="B197" s="332"/>
      <c r="C197" s="345"/>
      <c r="D197" s="346"/>
      <c r="E197" s="347" t="s">
        <v>293</v>
      </c>
      <c r="F197" s="348"/>
      <c r="G197" s="348"/>
      <c r="H197" s="348"/>
      <c r="I197" s="348"/>
      <c r="J197" s="348"/>
      <c r="K197" s="348"/>
      <c r="L197" s="348"/>
      <c r="M197" s="348"/>
      <c r="N197" s="348"/>
      <c r="O197" s="348"/>
      <c r="P197" s="332"/>
      <c r="Q197" s="332"/>
      <c r="R197" s="332"/>
      <c r="S197" s="332"/>
      <c r="T197" s="332"/>
      <c r="U197" s="332"/>
      <c r="V197" s="332"/>
      <c r="Z197" s="333"/>
      <c r="AA197" s="333"/>
      <c r="AB197" s="333"/>
      <c r="AC197" s="333"/>
      <c r="AD197" s="333"/>
      <c r="AE197" s="333"/>
    </row>
    <row r="198" spans="1:31" hidden="1" x14ac:dyDescent="0.35">
      <c r="A198" s="332" t="str">
        <f>IF(AND(F200=G200,H200=I200,J200=K200,F200="A"),"2016 - kwh",IF(AND(F200=G200,H200=I200,J200&lt;&gt;K200,F200="A"),"2017 - kwh",IF(AND(F200=G200,H200&lt;&gt;I200,F200="A"),"2018 - kwh","N/A")))</f>
        <v>N/A</v>
      </c>
      <c r="B198" s="332" t="str">
        <f>IF(AND(F200="A",G200="A"),"A","")</f>
        <v/>
      </c>
      <c r="C198" s="338" t="s">
        <v>349</v>
      </c>
      <c r="D198" s="339"/>
      <c r="E198" s="340" t="s">
        <v>243</v>
      </c>
      <c r="F198" s="341"/>
      <c r="G198" s="341"/>
      <c r="H198" s="341"/>
      <c r="I198" s="341"/>
      <c r="J198" s="341"/>
      <c r="K198" s="341"/>
      <c r="L198" s="341"/>
      <c r="M198" s="341"/>
      <c r="N198" s="341"/>
      <c r="O198" s="341"/>
      <c r="P198" s="332"/>
      <c r="Q198" s="332"/>
      <c r="R198" s="332"/>
      <c r="S198" s="332"/>
      <c r="T198" s="332"/>
      <c r="U198" s="332"/>
      <c r="V198" s="332"/>
      <c r="Z198" s="333"/>
      <c r="AA198" s="333" t="str">
        <f>IF(AND(F200=G200,H200=I200,F200="A"),"2016 - kwh","")</f>
        <v/>
      </c>
      <c r="AB198" s="333" t="str">
        <f>IF(OR(B198="2017 - kwh",B198="2018 - kwh"),"2016 - kwh","")</f>
        <v/>
      </c>
      <c r="AC198" s="333"/>
      <c r="AD198" s="333"/>
      <c r="AE198" s="333"/>
    </row>
    <row r="199" spans="1:31" hidden="1" x14ac:dyDescent="0.35">
      <c r="A199" s="332" t="str">
        <f>IF(AND(F200=G200,H200=I200,J200=K200,F200="A"),"2016 - kw",IF(AND(F200=G200,H200=I200,J200&lt;&gt;K200,F200="A"),"2017 - kw",IF(AND(F200=G200,H200&lt;&gt;I200,F200="A"),"2018 - kw","N/A")))</f>
        <v>N/A</v>
      </c>
      <c r="B199" s="332" t="str">
        <f>IF(AND(F200="A",G200="A"),"A","")</f>
        <v/>
      </c>
      <c r="C199" s="342"/>
      <c r="D199" s="343" t="str">
        <f>D198 &amp; "kW"</f>
        <v>kW</v>
      </c>
      <c r="E199" s="344" t="s">
        <v>292</v>
      </c>
      <c r="F199" s="341"/>
      <c r="G199" s="341"/>
      <c r="H199" s="341"/>
      <c r="I199" s="341"/>
      <c r="J199" s="341"/>
      <c r="K199" s="341"/>
      <c r="L199" s="341"/>
      <c r="M199" s="341"/>
      <c r="N199" s="341"/>
      <c r="O199" s="341"/>
      <c r="P199" s="332"/>
      <c r="Q199" s="332"/>
      <c r="R199" s="332"/>
      <c r="S199" s="332"/>
      <c r="T199" s="332"/>
      <c r="U199" s="332"/>
      <c r="V199" s="332"/>
      <c r="Z199" s="333"/>
      <c r="AA199" s="333" t="str">
        <f>IF(AND(F200=G200,H200=I200,F200="A"),"2016 - kw","")</f>
        <v/>
      </c>
      <c r="AB199" s="333" t="str">
        <f>IF(OR(B199="2017 - kw",B199="2018 - kw"),"2016 - kw","")</f>
        <v/>
      </c>
      <c r="AC199" s="333"/>
      <c r="AD199" s="333"/>
      <c r="AE199" s="333"/>
    </row>
    <row r="200" spans="1:31" hidden="1" x14ac:dyDescent="0.35">
      <c r="A200" s="332"/>
      <c r="B200" s="332"/>
      <c r="C200" s="345"/>
      <c r="D200" s="346"/>
      <c r="E200" s="347" t="s">
        <v>293</v>
      </c>
      <c r="F200" s="348"/>
      <c r="G200" s="348"/>
      <c r="H200" s="348"/>
      <c r="I200" s="348"/>
      <c r="J200" s="348"/>
      <c r="K200" s="348"/>
      <c r="L200" s="348"/>
      <c r="M200" s="348"/>
      <c r="N200" s="348"/>
      <c r="O200" s="348"/>
      <c r="P200" s="332"/>
      <c r="Q200" s="332"/>
      <c r="R200" s="332"/>
      <c r="S200" s="332"/>
      <c r="T200" s="332"/>
      <c r="U200" s="332"/>
      <c r="V200" s="332"/>
      <c r="Z200" s="333"/>
      <c r="AA200" s="333"/>
      <c r="AB200" s="333"/>
      <c r="AC200" s="333"/>
      <c r="AD200" s="333"/>
      <c r="AE200" s="333"/>
    </row>
    <row r="201" spans="1:31" hidden="1" x14ac:dyDescent="0.35">
      <c r="A201" s="332" t="str">
        <f>IF(AND(F203=G203,H203=I203,J203=K203,F203="A"),"2016 - kwh",IF(AND(F203=G203,H203=I203,J203&lt;&gt;K203,F203="A"),"2017 - kwh",IF(AND(F203=G203,H203&lt;&gt;I203,F203="A"),"2018 - kwh","N/A")))</f>
        <v>N/A</v>
      </c>
      <c r="B201" s="332" t="str">
        <f>IF(AND(F203="A",G203="A"),"A","")</f>
        <v/>
      </c>
      <c r="C201" s="338" t="s">
        <v>350</v>
      </c>
      <c r="D201" s="339"/>
      <c r="E201" s="340" t="s">
        <v>243</v>
      </c>
      <c r="F201" s="341"/>
      <c r="G201" s="341"/>
      <c r="H201" s="341"/>
      <c r="I201" s="341"/>
      <c r="J201" s="341"/>
      <c r="K201" s="341"/>
      <c r="L201" s="341"/>
      <c r="M201" s="341"/>
      <c r="N201" s="341"/>
      <c r="O201" s="341"/>
      <c r="P201" s="332"/>
      <c r="Q201" s="332"/>
      <c r="R201" s="332"/>
      <c r="S201" s="332"/>
      <c r="T201" s="332"/>
      <c r="U201" s="332"/>
      <c r="V201" s="332"/>
      <c r="Z201" s="333"/>
      <c r="AA201" s="333" t="str">
        <f>IF(AND(F203=G203,H203=I203,F203="A"),"2016 - kwh","")</f>
        <v/>
      </c>
      <c r="AB201" s="333" t="str">
        <f>IF(OR(B201="2017 - kwh",B201="2018 - kwh"),"2016 - kwh","")</f>
        <v/>
      </c>
      <c r="AC201" s="333"/>
      <c r="AD201" s="333"/>
      <c r="AE201" s="333"/>
    </row>
    <row r="202" spans="1:31" hidden="1" x14ac:dyDescent="0.35">
      <c r="A202" s="332" t="str">
        <f>IF(AND(F203=G203,H203=I203,J203=K203,F203="A"),"2016 - kw",IF(AND(F203=G203,H203=I203,J203&lt;&gt;K203,F203="A"),"2017 - kw",IF(AND(F203=G203,H203&lt;&gt;I203,F203="A"),"2018 - kw","N/A")))</f>
        <v>N/A</v>
      </c>
      <c r="B202" s="332" t="str">
        <f>IF(AND(F203="A",G203="A"),"A","")</f>
        <v/>
      </c>
      <c r="C202" s="342"/>
      <c r="D202" s="343" t="str">
        <f>D201 &amp; "kW"</f>
        <v>kW</v>
      </c>
      <c r="E202" s="344" t="s">
        <v>292</v>
      </c>
      <c r="F202" s="341"/>
      <c r="G202" s="341"/>
      <c r="H202" s="341"/>
      <c r="I202" s="341"/>
      <c r="J202" s="341"/>
      <c r="K202" s="341"/>
      <c r="L202" s="341"/>
      <c r="M202" s="341"/>
      <c r="N202" s="341"/>
      <c r="O202" s="341"/>
      <c r="P202" s="332"/>
      <c r="Q202" s="332"/>
      <c r="R202" s="332"/>
      <c r="S202" s="332"/>
      <c r="T202" s="332"/>
      <c r="U202" s="332"/>
      <c r="V202" s="332"/>
      <c r="Z202" s="333"/>
      <c r="AA202" s="333" t="str">
        <f>IF(AND(F203=G203,H203=I203,F203="A"),"2016 - kw","")</f>
        <v/>
      </c>
      <c r="AB202" s="333" t="str">
        <f>IF(OR(B202="2017 - kw",B202="2018 - kw"),"2016 - kw","")</f>
        <v/>
      </c>
      <c r="AC202" s="333"/>
      <c r="AD202" s="333"/>
      <c r="AE202" s="333"/>
    </row>
    <row r="203" spans="1:31" hidden="1" x14ac:dyDescent="0.35">
      <c r="A203" s="332"/>
      <c r="B203" s="332"/>
      <c r="C203" s="345"/>
      <c r="D203" s="346"/>
      <c r="E203" s="347" t="s">
        <v>293</v>
      </c>
      <c r="F203" s="348"/>
      <c r="G203" s="348"/>
      <c r="H203" s="348"/>
      <c r="I203" s="348"/>
      <c r="J203" s="348"/>
      <c r="K203" s="348"/>
      <c r="L203" s="348"/>
      <c r="M203" s="348"/>
      <c r="N203" s="348"/>
      <c r="O203" s="348"/>
      <c r="P203" s="332"/>
      <c r="Q203" s="332"/>
      <c r="R203" s="332"/>
      <c r="S203" s="332"/>
      <c r="T203" s="332"/>
      <c r="U203" s="332"/>
      <c r="V203" s="332"/>
      <c r="Z203" s="333"/>
      <c r="AA203" s="333"/>
      <c r="AB203" s="333"/>
      <c r="AC203" s="333"/>
      <c r="AD203" s="333"/>
      <c r="AE203" s="333"/>
    </row>
    <row r="204" spans="1:31" hidden="1" x14ac:dyDescent="0.35">
      <c r="A204" s="332" t="str">
        <f>IF(AND(F206=G206,H206=I206,J206=K206,F206="A"),"2016 - kwh",IF(AND(F206=G206,H206=I206,J206&lt;&gt;K206,F206="A"),"2017 - kwh",IF(AND(F206=G206,H206&lt;&gt;I206,F206="A"),"2018 - kwh","N/A")))</f>
        <v>N/A</v>
      </c>
      <c r="B204" s="332" t="str">
        <f>IF(AND(F206="A",G206="A"),"A","")</f>
        <v/>
      </c>
      <c r="C204" s="338" t="s">
        <v>351</v>
      </c>
      <c r="D204" s="339"/>
      <c r="E204" s="340" t="s">
        <v>243</v>
      </c>
      <c r="F204" s="341"/>
      <c r="G204" s="341"/>
      <c r="H204" s="341"/>
      <c r="I204" s="341"/>
      <c r="J204" s="341"/>
      <c r="K204" s="341"/>
      <c r="L204" s="341"/>
      <c r="M204" s="341"/>
      <c r="N204" s="341"/>
      <c r="O204" s="341"/>
      <c r="P204" s="332"/>
      <c r="Q204" s="332"/>
      <c r="R204" s="332"/>
      <c r="S204" s="332"/>
      <c r="T204" s="332"/>
      <c r="U204" s="332"/>
      <c r="V204" s="332"/>
      <c r="Z204" s="333"/>
      <c r="AA204" s="333" t="str">
        <f>IF(AND(F206=G206,H206=I206,F206="A"),"2016 - kwh","")</f>
        <v/>
      </c>
      <c r="AB204" s="333" t="str">
        <f>IF(OR(B204="2017 - kwh",B204="2018 - kwh"),"2016 - kwh","")</f>
        <v/>
      </c>
      <c r="AC204" s="333"/>
      <c r="AD204" s="333"/>
      <c r="AE204" s="333"/>
    </row>
    <row r="205" spans="1:31" hidden="1" x14ac:dyDescent="0.35">
      <c r="A205" s="332" t="str">
        <f>IF(AND(F206=G206,H206=I206,J206=K206,F206="A"),"2016 - kw",IF(AND(F206=G206,H206=I206,J206&lt;&gt;K206,F206="A"),"2017 - kw",IF(AND(F206=G206,H206&lt;&gt;I206,F206="A"),"2018 - kw","N/A")))</f>
        <v>N/A</v>
      </c>
      <c r="B205" s="332" t="str">
        <f>IF(AND(F206="A",G206="A"),"A","")</f>
        <v/>
      </c>
      <c r="C205" s="342"/>
      <c r="D205" s="343" t="str">
        <f>D204 &amp; "kW"</f>
        <v>kW</v>
      </c>
      <c r="E205" s="344" t="s">
        <v>292</v>
      </c>
      <c r="F205" s="341"/>
      <c r="G205" s="341"/>
      <c r="H205" s="341"/>
      <c r="I205" s="341"/>
      <c r="J205" s="341"/>
      <c r="K205" s="341"/>
      <c r="L205" s="341"/>
      <c r="M205" s="341"/>
      <c r="N205" s="341"/>
      <c r="O205" s="341"/>
      <c r="P205" s="332"/>
      <c r="Q205" s="332"/>
      <c r="R205" s="332"/>
      <c r="S205" s="332"/>
      <c r="T205" s="332"/>
      <c r="U205" s="332"/>
      <c r="V205" s="332"/>
      <c r="Z205" s="333"/>
      <c r="AA205" s="333" t="str">
        <f>IF(AND(F206=G206,H206=I206,F206="A"),"2016 - kw","")</f>
        <v/>
      </c>
      <c r="AB205" s="333" t="str">
        <f>IF(OR(B205="2017 - kw",B205="2018 - kw"),"2016 - kw","")</f>
        <v/>
      </c>
      <c r="AC205" s="333"/>
      <c r="AD205" s="333"/>
      <c r="AE205" s="333"/>
    </row>
    <row r="206" spans="1:31" hidden="1" x14ac:dyDescent="0.35">
      <c r="A206" s="332"/>
      <c r="B206" s="332"/>
      <c r="C206" s="345"/>
      <c r="D206" s="346"/>
      <c r="E206" s="347" t="s">
        <v>293</v>
      </c>
      <c r="F206" s="348"/>
      <c r="G206" s="348"/>
      <c r="H206" s="348"/>
      <c r="I206" s="348"/>
      <c r="J206" s="348"/>
      <c r="K206" s="348"/>
      <c r="L206" s="348"/>
      <c r="M206" s="348"/>
      <c r="N206" s="348"/>
      <c r="O206" s="348"/>
      <c r="P206" s="332"/>
      <c r="Q206" s="332"/>
      <c r="R206" s="332"/>
      <c r="S206" s="332"/>
      <c r="T206" s="332"/>
      <c r="U206" s="332"/>
      <c r="V206" s="332"/>
      <c r="Z206" s="333"/>
      <c r="AA206" s="333"/>
      <c r="AB206" s="333"/>
      <c r="AC206" s="333"/>
      <c r="AD206" s="333"/>
      <c r="AE206" s="333"/>
    </row>
    <row r="207" spans="1:31" hidden="1" x14ac:dyDescent="0.35">
      <c r="A207" s="332" t="str">
        <f>IF(AND(F209=G209,H209=I209,J209=K209,F209="A"),"2016 - kwh",IF(AND(F209=G209,H209=I209,J209&lt;&gt;K209,F209="A"),"2017 - kwh",IF(AND(F209=G209,H209&lt;&gt;I209,F209="A"),"2018 - kwh","N/A")))</f>
        <v>N/A</v>
      </c>
      <c r="B207" s="332" t="str">
        <f>IF(AND(F209="A",G209="A"),"A","")</f>
        <v/>
      </c>
      <c r="C207" s="338" t="s">
        <v>352</v>
      </c>
      <c r="D207" s="339"/>
      <c r="E207" s="340" t="s">
        <v>243</v>
      </c>
      <c r="F207" s="341"/>
      <c r="G207" s="341"/>
      <c r="H207" s="341"/>
      <c r="I207" s="341"/>
      <c r="J207" s="341"/>
      <c r="K207" s="341"/>
      <c r="L207" s="341"/>
      <c r="M207" s="341"/>
      <c r="N207" s="341"/>
      <c r="O207" s="341"/>
      <c r="P207" s="332"/>
      <c r="Q207" s="332"/>
      <c r="R207" s="332"/>
      <c r="S207" s="332"/>
      <c r="T207" s="332"/>
      <c r="U207" s="332"/>
      <c r="V207" s="332"/>
      <c r="Z207" s="333"/>
      <c r="AA207" s="333" t="str">
        <f>IF(AND(F209=G209,H209=I209,F209="A"),"2016 - kwh","")</f>
        <v/>
      </c>
      <c r="AB207" s="333" t="str">
        <f>IF(OR(B207="2017 - kwh",B207="2018 - kwh"),"2016 - kwh","")</f>
        <v/>
      </c>
      <c r="AC207" s="333"/>
      <c r="AD207" s="333"/>
      <c r="AE207" s="333"/>
    </row>
    <row r="208" spans="1:31" hidden="1" x14ac:dyDescent="0.35">
      <c r="A208" s="332" t="str">
        <f>IF(AND(F209=G209,H209=I209,J209=K209,F209="A"),"2016 - kw",IF(AND(F209=G209,H209=I209,J209&lt;&gt;K209,F209="A"),"2017 - kw",IF(AND(F209=G209,H209&lt;&gt;I209,F209="A"),"2018 - kw","N/A")))</f>
        <v>N/A</v>
      </c>
      <c r="B208" s="332" t="str">
        <f>IF(AND(F209="A",G209="A"),"A","")</f>
        <v/>
      </c>
      <c r="C208" s="342"/>
      <c r="D208" s="343" t="str">
        <f>D207 &amp; "kW"</f>
        <v>kW</v>
      </c>
      <c r="E208" s="344" t="s">
        <v>292</v>
      </c>
      <c r="F208" s="341"/>
      <c r="G208" s="341"/>
      <c r="H208" s="341"/>
      <c r="I208" s="341"/>
      <c r="J208" s="341"/>
      <c r="K208" s="341"/>
      <c r="L208" s="341"/>
      <c r="M208" s="341"/>
      <c r="N208" s="341"/>
      <c r="O208" s="341"/>
      <c r="P208" s="332"/>
      <c r="Q208" s="332"/>
      <c r="R208" s="332"/>
      <c r="S208" s="332"/>
      <c r="T208" s="332"/>
      <c r="U208" s="332"/>
      <c r="V208" s="332"/>
      <c r="Z208" s="333"/>
      <c r="AA208" s="333" t="str">
        <f>IF(AND(F209=G209,H209=I209,F209="A"),"2016 - kw","")</f>
        <v/>
      </c>
      <c r="AB208" s="333" t="str">
        <f>IF(OR(B208="2017 - kw",B208="2018 - kw"),"2016 - kw","")</f>
        <v/>
      </c>
      <c r="AC208" s="333"/>
      <c r="AD208" s="333"/>
      <c r="AE208" s="333"/>
    </row>
    <row r="209" spans="1:31" hidden="1" x14ac:dyDescent="0.35">
      <c r="A209" s="332"/>
      <c r="B209" s="332"/>
      <c r="C209" s="345"/>
      <c r="D209" s="346"/>
      <c r="E209" s="347" t="s">
        <v>293</v>
      </c>
      <c r="F209" s="348"/>
      <c r="G209" s="348"/>
      <c r="H209" s="348"/>
      <c r="I209" s="348"/>
      <c r="J209" s="348"/>
      <c r="K209" s="348"/>
      <c r="L209" s="348"/>
      <c r="M209" s="348"/>
      <c r="N209" s="348"/>
      <c r="O209" s="348"/>
      <c r="P209" s="332"/>
      <c r="Q209" s="332"/>
      <c r="R209" s="332"/>
      <c r="S209" s="332"/>
      <c r="T209" s="332"/>
      <c r="U209" s="332"/>
      <c r="V209" s="332"/>
      <c r="Z209" s="333"/>
      <c r="AA209" s="333"/>
      <c r="AB209" s="333"/>
      <c r="AC209" s="333"/>
      <c r="AD209" s="333"/>
      <c r="AE209" s="333"/>
    </row>
    <row r="210" spans="1:31" hidden="1" x14ac:dyDescent="0.35">
      <c r="A210" s="332" t="str">
        <f>IF(AND(F212=G212,H212=I212,J212=K212,F212="A"),"2016 - kwh",IF(AND(F212=G212,H212=I212,J212&lt;&gt;K212,F212="A"),"2017 - kwh",IF(AND(F212=G212,H212&lt;&gt;I212,F212="A"),"2018 - kwh","N/A")))</f>
        <v>N/A</v>
      </c>
      <c r="B210" s="332" t="str">
        <f>IF(AND(F212="A",G212="A"),"A","")</f>
        <v/>
      </c>
      <c r="C210" s="338" t="s">
        <v>353</v>
      </c>
      <c r="D210" s="339"/>
      <c r="E210" s="340" t="s">
        <v>243</v>
      </c>
      <c r="F210" s="341"/>
      <c r="G210" s="341"/>
      <c r="H210" s="341"/>
      <c r="I210" s="341"/>
      <c r="J210" s="341"/>
      <c r="K210" s="341"/>
      <c r="L210" s="341"/>
      <c r="M210" s="341"/>
      <c r="N210" s="341"/>
      <c r="O210" s="341"/>
      <c r="P210" s="332"/>
      <c r="Q210" s="332"/>
      <c r="R210" s="332"/>
      <c r="S210" s="332"/>
      <c r="T210" s="332"/>
      <c r="U210" s="332"/>
      <c r="V210" s="332"/>
      <c r="Z210" s="333"/>
      <c r="AA210" s="333" t="str">
        <f>IF(AND(F212=G212,H212=I212,F212="A"),"2016 - kwh","")</f>
        <v/>
      </c>
      <c r="AB210" s="333" t="str">
        <f>IF(OR(B210="2017 - kwh",B210="2018 - kwh"),"2016 - kwh","")</f>
        <v/>
      </c>
      <c r="AC210" s="333"/>
      <c r="AD210" s="333"/>
      <c r="AE210" s="333"/>
    </row>
    <row r="211" spans="1:31" hidden="1" x14ac:dyDescent="0.35">
      <c r="A211" s="332" t="str">
        <f>IF(AND(F212=G212,H212=I212,J212=K212,F212="A"),"2016 - kw",IF(AND(F212=G212,H212=I212,J212&lt;&gt;K212,F212="A"),"2017 - kw",IF(AND(F212=G212,H212&lt;&gt;I212,F212="A"),"2018 - kw","N/A")))</f>
        <v>N/A</v>
      </c>
      <c r="B211" s="332" t="str">
        <f>IF(AND(F212="A",G212="A"),"A","")</f>
        <v/>
      </c>
      <c r="C211" s="342"/>
      <c r="D211" s="343" t="str">
        <f>D210 &amp; "kW"</f>
        <v>kW</v>
      </c>
      <c r="E211" s="344" t="s">
        <v>292</v>
      </c>
      <c r="F211" s="341"/>
      <c r="G211" s="341"/>
      <c r="H211" s="341"/>
      <c r="I211" s="341"/>
      <c r="J211" s="341"/>
      <c r="K211" s="341"/>
      <c r="L211" s="341"/>
      <c r="M211" s="341"/>
      <c r="N211" s="341"/>
      <c r="O211" s="341"/>
      <c r="P211" s="332"/>
      <c r="Q211" s="332"/>
      <c r="R211" s="332"/>
      <c r="S211" s="332"/>
      <c r="T211" s="332"/>
      <c r="U211" s="332"/>
      <c r="V211" s="332"/>
      <c r="Z211" s="333"/>
      <c r="AA211" s="333" t="str">
        <f>IF(AND(F212=G212,H212=I212,F212="A"),"2016 - kw","")</f>
        <v/>
      </c>
      <c r="AB211" s="333" t="str">
        <f>IF(OR(B211="2017 - kw",B211="2018 - kw"),"2016 - kw","")</f>
        <v/>
      </c>
      <c r="AC211" s="333"/>
      <c r="AD211" s="333"/>
      <c r="AE211" s="333"/>
    </row>
    <row r="212" spans="1:31" hidden="1" x14ac:dyDescent="0.35">
      <c r="A212" s="332"/>
      <c r="B212" s="332"/>
      <c r="C212" s="345"/>
      <c r="D212" s="346"/>
      <c r="E212" s="347" t="s">
        <v>293</v>
      </c>
      <c r="F212" s="348"/>
      <c r="G212" s="348"/>
      <c r="H212" s="348"/>
      <c r="I212" s="348"/>
      <c r="J212" s="348"/>
      <c r="K212" s="348"/>
      <c r="L212" s="348"/>
      <c r="M212" s="348"/>
      <c r="N212" s="348"/>
      <c r="O212" s="348"/>
      <c r="P212" s="332"/>
      <c r="Q212" s="332"/>
      <c r="R212" s="332"/>
      <c r="S212" s="332"/>
      <c r="T212" s="332"/>
      <c r="U212" s="332"/>
      <c r="V212" s="332"/>
      <c r="Z212" s="333"/>
      <c r="AA212" s="333"/>
      <c r="AB212" s="333"/>
      <c r="AC212" s="333"/>
      <c r="AD212" s="333"/>
      <c r="AE212" s="333"/>
    </row>
    <row r="213" spans="1:31" hidden="1" x14ac:dyDescent="0.35">
      <c r="A213" s="332" t="str">
        <f>IF(AND(F215=G215,H215=I215,J215=K215,F215="A"),"2016 - kwh",IF(AND(F215=G215,H215=I215,J215&lt;&gt;K215,F215="A"),"2017 - kwh",IF(AND(F215=G215,H215&lt;&gt;I215,F215="A"),"2018 - kwh","N/A")))</f>
        <v>N/A</v>
      </c>
      <c r="B213" s="332" t="str">
        <f>IF(AND(F215="A",G215="A"),"A","")</f>
        <v/>
      </c>
      <c r="C213" s="338" t="s">
        <v>354</v>
      </c>
      <c r="D213" s="339"/>
      <c r="E213" s="340" t="s">
        <v>243</v>
      </c>
      <c r="F213" s="341"/>
      <c r="G213" s="341"/>
      <c r="H213" s="341"/>
      <c r="I213" s="341"/>
      <c r="J213" s="341"/>
      <c r="K213" s="341"/>
      <c r="L213" s="341"/>
      <c r="M213" s="341"/>
      <c r="N213" s="341"/>
      <c r="O213" s="341"/>
      <c r="P213" s="332"/>
      <c r="Q213" s="332"/>
      <c r="R213" s="332"/>
      <c r="S213" s="332"/>
      <c r="T213" s="332"/>
      <c r="U213" s="332"/>
      <c r="V213" s="332"/>
      <c r="Z213" s="333"/>
      <c r="AA213" s="333" t="str">
        <f>IF(AND(F215=G215,H215=I215,F215="A"),"2016 - kwh","")</f>
        <v/>
      </c>
      <c r="AB213" s="333" t="str">
        <f>IF(OR(B213="2017 - kwh",B213="2018 - kwh"),"2016 - kwh","")</f>
        <v/>
      </c>
      <c r="AC213" s="333"/>
      <c r="AD213" s="333"/>
      <c r="AE213" s="333"/>
    </row>
    <row r="214" spans="1:31" hidden="1" x14ac:dyDescent="0.35">
      <c r="A214" s="332" t="str">
        <f>IF(AND(F215=G215,H215=I215,J215=K215,F215="A"),"2016 - kw",IF(AND(F215=G215,H215=I215,J215&lt;&gt;K215,F215="A"),"2017 - kw",IF(AND(F215=G215,H215&lt;&gt;I215,F215="A"),"2018 - kw","N/A")))</f>
        <v>N/A</v>
      </c>
      <c r="B214" s="332" t="str">
        <f>IF(AND(F215="A",G215="A"),"A","")</f>
        <v/>
      </c>
      <c r="C214" s="342"/>
      <c r="D214" s="343" t="str">
        <f>D213 &amp; "kW"</f>
        <v>kW</v>
      </c>
      <c r="E214" s="344" t="s">
        <v>292</v>
      </c>
      <c r="F214" s="341"/>
      <c r="G214" s="341"/>
      <c r="H214" s="341"/>
      <c r="I214" s="341"/>
      <c r="J214" s="341"/>
      <c r="K214" s="341"/>
      <c r="L214" s="341"/>
      <c r="M214" s="341"/>
      <c r="N214" s="341"/>
      <c r="O214" s="341"/>
      <c r="P214" s="332"/>
      <c r="Q214" s="332"/>
      <c r="R214" s="332"/>
      <c r="S214" s="332"/>
      <c r="T214" s="332"/>
      <c r="U214" s="332"/>
      <c r="V214" s="332"/>
      <c r="Z214" s="333"/>
      <c r="AA214" s="333" t="str">
        <f>IF(AND(F215=G215,H215=I215,F215="A"),"2016 - kw","")</f>
        <v/>
      </c>
      <c r="AB214" s="333" t="str">
        <f>IF(OR(B214="2017 - kw",B214="2018 - kw"),"2016 - kw","")</f>
        <v/>
      </c>
      <c r="AC214" s="333"/>
      <c r="AD214" s="333"/>
      <c r="AE214" s="333"/>
    </row>
    <row r="215" spans="1:31" hidden="1" x14ac:dyDescent="0.35">
      <c r="A215" s="332"/>
      <c r="B215" s="332"/>
      <c r="C215" s="345"/>
      <c r="D215" s="346"/>
      <c r="E215" s="347" t="s">
        <v>293</v>
      </c>
      <c r="F215" s="348"/>
      <c r="G215" s="348"/>
      <c r="H215" s="348"/>
      <c r="I215" s="348"/>
      <c r="J215" s="348"/>
      <c r="K215" s="348"/>
      <c r="L215" s="348"/>
      <c r="M215" s="348"/>
      <c r="N215" s="348"/>
      <c r="O215" s="348"/>
      <c r="P215" s="332"/>
      <c r="Q215" s="332"/>
      <c r="R215" s="332"/>
      <c r="S215" s="332"/>
      <c r="T215" s="332"/>
      <c r="U215" s="332"/>
      <c r="V215" s="332"/>
      <c r="Z215" s="333"/>
      <c r="AA215" s="333"/>
      <c r="AB215" s="333"/>
      <c r="AC215" s="333"/>
      <c r="AD215" s="333"/>
      <c r="AE215" s="333"/>
    </row>
    <row r="216" spans="1:31" hidden="1" x14ac:dyDescent="0.35">
      <c r="A216" s="332" t="str">
        <f>IF(AND(F218=G218,H218=I218,J218=K218,F218="A"),"2016 - kwh",IF(AND(F218=G218,H218=I218,J218&lt;&gt;K218,F218="A"),"2017 - kwh",IF(AND(F218=G218,H218&lt;&gt;I218,F218="A"),"2018 - kwh","N/A")))</f>
        <v>N/A</v>
      </c>
      <c r="B216" s="332" t="str">
        <f>IF(AND(F218="A",G218="A"),"A","")</f>
        <v/>
      </c>
      <c r="C216" s="338" t="s">
        <v>355</v>
      </c>
      <c r="D216" s="339"/>
      <c r="E216" s="340" t="s">
        <v>243</v>
      </c>
      <c r="F216" s="341"/>
      <c r="G216" s="341"/>
      <c r="H216" s="341"/>
      <c r="I216" s="341"/>
      <c r="J216" s="341"/>
      <c r="K216" s="341"/>
      <c r="L216" s="341"/>
      <c r="M216" s="341"/>
      <c r="N216" s="341"/>
      <c r="O216" s="341"/>
      <c r="P216" s="332"/>
      <c r="Q216" s="332"/>
      <c r="R216" s="332"/>
      <c r="S216" s="332"/>
      <c r="T216" s="332"/>
      <c r="U216" s="332"/>
      <c r="V216" s="332"/>
      <c r="Z216" s="333"/>
      <c r="AA216" s="333" t="str">
        <f>IF(AND(F218=G218,H218=I218,F218="A"),"2016 - kwh","")</f>
        <v/>
      </c>
      <c r="AB216" s="333" t="str">
        <f>IF(OR(B216="2017 - kwh",B216="2018 - kwh"),"2016 - kwh","")</f>
        <v/>
      </c>
      <c r="AC216" s="333"/>
      <c r="AD216" s="333"/>
      <c r="AE216" s="333"/>
    </row>
    <row r="217" spans="1:31" hidden="1" x14ac:dyDescent="0.35">
      <c r="A217" s="332" t="str">
        <f>IF(AND(F218=G218,H218=I218,J218=K218,F218="A"),"2016 - kw",IF(AND(F218=G218,H218=I218,J218&lt;&gt;K218,F218="A"),"2017 - kw",IF(AND(F218=G218,H218&lt;&gt;I218,F218="A"),"2018 - kw","N/A")))</f>
        <v>N/A</v>
      </c>
      <c r="B217" s="332" t="str">
        <f>IF(AND(F218="A",G218="A"),"A","")</f>
        <v/>
      </c>
      <c r="C217" s="342"/>
      <c r="D217" s="343" t="str">
        <f>D216 &amp; "kW"</f>
        <v>kW</v>
      </c>
      <c r="E217" s="344" t="s">
        <v>292</v>
      </c>
      <c r="F217" s="341"/>
      <c r="G217" s="341"/>
      <c r="H217" s="341"/>
      <c r="I217" s="341"/>
      <c r="J217" s="341"/>
      <c r="K217" s="341"/>
      <c r="L217" s="341"/>
      <c r="M217" s="341"/>
      <c r="N217" s="341"/>
      <c r="O217" s="341"/>
      <c r="P217" s="332"/>
      <c r="Q217" s="332"/>
      <c r="R217" s="332"/>
      <c r="S217" s="332"/>
      <c r="T217" s="332"/>
      <c r="U217" s="332"/>
      <c r="V217" s="332"/>
      <c r="Z217" s="333"/>
      <c r="AA217" s="333" t="str">
        <f>IF(AND(F218=G218,H218=I218,F218="A"),"2016 - kw","")</f>
        <v/>
      </c>
      <c r="AB217" s="333" t="str">
        <f>IF(OR(B217="2017 - kw",B217="2018 - kw"),"2016 - kw","")</f>
        <v/>
      </c>
      <c r="AC217" s="333"/>
      <c r="AD217" s="333"/>
      <c r="AE217" s="333"/>
    </row>
    <row r="218" spans="1:31" hidden="1" x14ac:dyDescent="0.35">
      <c r="A218" s="332"/>
      <c r="B218" s="332"/>
      <c r="C218" s="345"/>
      <c r="D218" s="346"/>
      <c r="E218" s="347" t="s">
        <v>293</v>
      </c>
      <c r="F218" s="348"/>
      <c r="G218" s="348"/>
      <c r="H218" s="348"/>
      <c r="I218" s="348"/>
      <c r="J218" s="348"/>
      <c r="K218" s="348"/>
      <c r="L218" s="348"/>
      <c r="M218" s="348"/>
      <c r="N218" s="348"/>
      <c r="O218" s="348"/>
      <c r="P218" s="332"/>
      <c r="Q218" s="332"/>
      <c r="R218" s="332"/>
      <c r="S218" s="332"/>
      <c r="T218" s="332"/>
      <c r="U218" s="332"/>
      <c r="V218" s="332"/>
      <c r="Z218" s="333"/>
      <c r="AA218" s="333"/>
      <c r="AB218" s="333"/>
      <c r="AC218" s="333"/>
      <c r="AD218" s="333"/>
      <c r="AE218" s="333"/>
    </row>
    <row r="219" spans="1:31" hidden="1" x14ac:dyDescent="0.35">
      <c r="A219" s="332" t="str">
        <f>IF(AND(F221=G221,H221=I221,J221=K221,F221="A"),"2016 - kwh",IF(AND(F221=G221,H221=I221,J221&lt;&gt;K221,F221="A"),"2017 - kwh",IF(AND(F221=G221,H221&lt;&gt;I221,F221="A"),"2018 - kwh","N/A")))</f>
        <v>N/A</v>
      </c>
      <c r="B219" s="332" t="str">
        <f>IF(AND(F221="A",G221="A"),"A","")</f>
        <v/>
      </c>
      <c r="C219" s="338" t="s">
        <v>356</v>
      </c>
      <c r="D219" s="339"/>
      <c r="E219" s="340" t="s">
        <v>243</v>
      </c>
      <c r="F219" s="341"/>
      <c r="G219" s="341"/>
      <c r="H219" s="341"/>
      <c r="I219" s="341"/>
      <c r="J219" s="341"/>
      <c r="K219" s="341"/>
      <c r="L219" s="341"/>
      <c r="M219" s="341"/>
      <c r="N219" s="341"/>
      <c r="O219" s="341"/>
      <c r="P219" s="332"/>
      <c r="Q219" s="332"/>
      <c r="R219" s="332"/>
      <c r="S219" s="332"/>
      <c r="T219" s="332"/>
      <c r="U219" s="332"/>
      <c r="V219" s="332"/>
      <c r="Z219" s="333"/>
      <c r="AA219" s="333" t="str">
        <f>IF(AND(F221=G221,H221=I221,F221="A"),"2016 - kwh","")</f>
        <v/>
      </c>
      <c r="AB219" s="333" t="str">
        <f>IF(OR(B219="2017 - kwh",B219="2018 - kwh"),"2016 - kwh","")</f>
        <v/>
      </c>
      <c r="AC219" s="333"/>
      <c r="AD219" s="333"/>
      <c r="AE219" s="333"/>
    </row>
    <row r="220" spans="1:31" hidden="1" x14ac:dyDescent="0.35">
      <c r="A220" s="332" t="str">
        <f>IF(AND(F221=G221,H221=I221,J221=K221,F221="A"),"2016 - kw",IF(AND(F221=G221,H221=I221,J221&lt;&gt;K221,F221="A"),"2017 - kw",IF(AND(F221=G221,H221&lt;&gt;I221,F221="A"),"2018 - kw","N/A")))</f>
        <v>N/A</v>
      </c>
      <c r="B220" s="332" t="str">
        <f>IF(AND(F221="A",G221="A"),"A","")</f>
        <v/>
      </c>
      <c r="C220" s="342"/>
      <c r="D220" s="343" t="str">
        <f>D219 &amp; "kW"</f>
        <v>kW</v>
      </c>
      <c r="E220" s="344" t="s">
        <v>292</v>
      </c>
      <c r="F220" s="341"/>
      <c r="G220" s="341"/>
      <c r="H220" s="341"/>
      <c r="I220" s="341"/>
      <c r="J220" s="341"/>
      <c r="K220" s="341"/>
      <c r="L220" s="341"/>
      <c r="M220" s="341"/>
      <c r="N220" s="341"/>
      <c r="O220" s="341"/>
      <c r="P220" s="332"/>
      <c r="Q220" s="332"/>
      <c r="R220" s="332"/>
      <c r="S220" s="332"/>
      <c r="T220" s="332"/>
      <c r="U220" s="332"/>
      <c r="V220" s="332"/>
      <c r="Z220" s="333"/>
      <c r="AA220" s="333" t="str">
        <f>IF(AND(F221=G221,H221=I221,F221="A"),"2016 - kw","")</f>
        <v/>
      </c>
      <c r="AB220" s="333" t="str">
        <f>IF(OR(B220="2017 - kw",B220="2018 - kw"),"2016 - kw","")</f>
        <v/>
      </c>
      <c r="AC220" s="333"/>
      <c r="AD220" s="333"/>
      <c r="AE220" s="333"/>
    </row>
    <row r="221" spans="1:31" hidden="1" x14ac:dyDescent="0.35">
      <c r="A221" s="332"/>
      <c r="B221" s="332"/>
      <c r="C221" s="345"/>
      <c r="D221" s="346"/>
      <c r="E221" s="347" t="s">
        <v>293</v>
      </c>
      <c r="F221" s="348"/>
      <c r="G221" s="348"/>
      <c r="H221" s="348"/>
      <c r="I221" s="348"/>
      <c r="J221" s="348"/>
      <c r="K221" s="348"/>
      <c r="L221" s="348"/>
      <c r="M221" s="348"/>
      <c r="N221" s="348"/>
      <c r="O221" s="348"/>
      <c r="P221" s="332"/>
      <c r="Q221" s="332"/>
      <c r="R221" s="332"/>
      <c r="S221" s="332"/>
      <c r="T221" s="332"/>
      <c r="U221" s="332"/>
      <c r="V221" s="332"/>
      <c r="Z221" s="333"/>
      <c r="AA221" s="333"/>
      <c r="AB221" s="333"/>
      <c r="AC221" s="333"/>
      <c r="AD221" s="333"/>
      <c r="AE221" s="333"/>
    </row>
    <row r="222" spans="1:31" hidden="1" x14ac:dyDescent="0.35">
      <c r="A222" s="332" t="str">
        <f>IF(AND(F224=G224,H224=I224,J224=K224,F224="A"),"2016 - kwh",IF(AND(F224=G224,H224=I224,J224&lt;&gt;K224,F224="A"),"2017 - kwh",IF(AND(F224=G224,H224&lt;&gt;I224,F224="A"),"2018 - kwh","N/A")))</f>
        <v>N/A</v>
      </c>
      <c r="B222" s="332" t="str">
        <f>IF(AND(F224="A",G224="A"),"A","")</f>
        <v/>
      </c>
      <c r="C222" s="338" t="s">
        <v>357</v>
      </c>
      <c r="D222" s="339"/>
      <c r="E222" s="340" t="s">
        <v>243</v>
      </c>
      <c r="F222" s="341"/>
      <c r="G222" s="341"/>
      <c r="H222" s="341"/>
      <c r="I222" s="341"/>
      <c r="J222" s="341"/>
      <c r="K222" s="341"/>
      <c r="L222" s="341"/>
      <c r="M222" s="341"/>
      <c r="N222" s="341"/>
      <c r="O222" s="341"/>
      <c r="P222" s="332"/>
      <c r="Q222" s="332"/>
      <c r="R222" s="332"/>
      <c r="S222" s="332"/>
      <c r="T222" s="332"/>
      <c r="U222" s="332"/>
      <c r="V222" s="332"/>
      <c r="Z222" s="333"/>
      <c r="AA222" s="333" t="str">
        <f>IF(AND(F224=G224,H224=I224,F224="A"),"2016 - kwh","")</f>
        <v/>
      </c>
      <c r="AB222" s="333" t="str">
        <f>IF(OR(B222="2017 - kwh",B222="2018 - kwh"),"2016 - kwh","")</f>
        <v/>
      </c>
      <c r="AC222" s="333"/>
      <c r="AD222" s="333"/>
      <c r="AE222" s="333"/>
    </row>
    <row r="223" spans="1:31" hidden="1" x14ac:dyDescent="0.35">
      <c r="A223" s="332" t="str">
        <f>IF(AND(F224=G224,H224=I224,J224=K224,F224="A"),"2016 - kw",IF(AND(F224=G224,H224=I224,J224&lt;&gt;K224,F224="A"),"2017 - kw",IF(AND(F224=G224,H224&lt;&gt;I224,F224="A"),"2018 - kw","N/A")))</f>
        <v>N/A</v>
      </c>
      <c r="B223" s="332" t="str">
        <f>IF(AND(F224="A",G224="A"),"A","")</f>
        <v/>
      </c>
      <c r="C223" s="342"/>
      <c r="D223" s="343" t="str">
        <f>D222 &amp; "kW"</f>
        <v>kW</v>
      </c>
      <c r="E223" s="344" t="s">
        <v>292</v>
      </c>
      <c r="F223" s="341"/>
      <c r="G223" s="341"/>
      <c r="H223" s="341"/>
      <c r="I223" s="341"/>
      <c r="J223" s="341"/>
      <c r="K223" s="341"/>
      <c r="L223" s="341"/>
      <c r="M223" s="341"/>
      <c r="N223" s="341"/>
      <c r="O223" s="341"/>
      <c r="P223" s="332"/>
      <c r="Q223" s="332"/>
      <c r="R223" s="332"/>
      <c r="S223" s="332"/>
      <c r="T223" s="332"/>
      <c r="U223" s="332"/>
      <c r="V223" s="332"/>
      <c r="Z223" s="333"/>
      <c r="AA223" s="333" t="str">
        <f>IF(AND(F224=G224,H224=I224,F224="A"),"2016 - kw","")</f>
        <v/>
      </c>
      <c r="AB223" s="333" t="str">
        <f>IF(OR(B223="2017 - kw",B223="2018 - kw"),"2016 - kw","")</f>
        <v/>
      </c>
      <c r="AC223" s="333"/>
      <c r="AD223" s="333"/>
      <c r="AE223" s="333"/>
    </row>
    <row r="224" spans="1:31" hidden="1" x14ac:dyDescent="0.35">
      <c r="A224" s="332"/>
      <c r="B224" s="332"/>
      <c r="C224" s="345"/>
      <c r="D224" s="346"/>
      <c r="E224" s="347" t="s">
        <v>293</v>
      </c>
      <c r="F224" s="348"/>
      <c r="G224" s="348"/>
      <c r="H224" s="348"/>
      <c r="I224" s="348"/>
      <c r="J224" s="348"/>
      <c r="K224" s="348"/>
      <c r="L224" s="348"/>
      <c r="M224" s="348"/>
      <c r="N224" s="348"/>
      <c r="O224" s="348"/>
      <c r="P224" s="332"/>
      <c r="Q224" s="332"/>
      <c r="R224" s="332"/>
      <c r="S224" s="332"/>
      <c r="T224" s="332"/>
      <c r="U224" s="332"/>
      <c r="V224" s="332"/>
      <c r="Z224" s="333"/>
      <c r="AA224" s="333"/>
      <c r="AB224" s="333"/>
      <c r="AC224" s="333"/>
      <c r="AD224" s="333"/>
      <c r="AE224" s="333"/>
    </row>
    <row r="225" spans="1:31" hidden="1" x14ac:dyDescent="0.35">
      <c r="A225" s="332" t="str">
        <f>IF(AND(F227=G227,H227=I227,J227=K227,F227="A"),"2016 - kwh",IF(AND(F227=G227,H227=I227,J227&lt;&gt;K227,F227="A"),"2017 - kwh",IF(AND(F227=G227,H227&lt;&gt;I227,F227="A"),"2018 - kwh","N/A")))</f>
        <v>N/A</v>
      </c>
      <c r="B225" s="332" t="str">
        <f>IF(AND(F227="A",G227="A"),"A","")</f>
        <v/>
      </c>
      <c r="C225" s="338" t="s">
        <v>358</v>
      </c>
      <c r="D225" s="339"/>
      <c r="E225" s="340" t="s">
        <v>243</v>
      </c>
      <c r="F225" s="341"/>
      <c r="G225" s="341"/>
      <c r="H225" s="341"/>
      <c r="I225" s="341"/>
      <c r="J225" s="341"/>
      <c r="K225" s="341"/>
      <c r="L225" s="341"/>
      <c r="M225" s="341"/>
      <c r="N225" s="341"/>
      <c r="O225" s="341"/>
      <c r="P225" s="332"/>
      <c r="Q225" s="332"/>
      <c r="R225" s="332"/>
      <c r="S225" s="332"/>
      <c r="T225" s="332"/>
      <c r="U225" s="332"/>
      <c r="V225" s="332"/>
      <c r="Z225" s="333"/>
      <c r="AA225" s="333" t="str">
        <f>IF(AND(F227=G227,H227=I227,F227="A"),"2016 - kwh","")</f>
        <v/>
      </c>
      <c r="AB225" s="333" t="str">
        <f>IF(OR(B225="2017 - kwh",B225="2018 - kwh"),"2016 - kwh","")</f>
        <v/>
      </c>
      <c r="AC225" s="333"/>
      <c r="AD225" s="333"/>
      <c r="AE225" s="333"/>
    </row>
    <row r="226" spans="1:31" hidden="1" x14ac:dyDescent="0.35">
      <c r="A226" s="332" t="str">
        <f>IF(AND(F227=G227,H227=I227,J227=K227,F227="A"),"2016 - kw",IF(AND(F227=G227,H227=I227,J227&lt;&gt;K227,F227="A"),"2017 - kw",IF(AND(F227=G227,H227&lt;&gt;I227,F227="A"),"2018 - kw","N/A")))</f>
        <v>N/A</v>
      </c>
      <c r="B226" s="332" t="str">
        <f>IF(AND(F227="A",G227="A"),"A","")</f>
        <v/>
      </c>
      <c r="C226" s="342"/>
      <c r="D226" s="343" t="str">
        <f>D225 &amp; "kW"</f>
        <v>kW</v>
      </c>
      <c r="E226" s="344" t="s">
        <v>292</v>
      </c>
      <c r="F226" s="341"/>
      <c r="G226" s="341"/>
      <c r="H226" s="341"/>
      <c r="I226" s="341"/>
      <c r="J226" s="341"/>
      <c r="K226" s="341"/>
      <c r="L226" s="341"/>
      <c r="M226" s="341"/>
      <c r="N226" s="341"/>
      <c r="O226" s="341"/>
      <c r="P226" s="332"/>
      <c r="Q226" s="332"/>
      <c r="R226" s="332"/>
      <c r="S226" s="332"/>
      <c r="T226" s="332"/>
      <c r="U226" s="332"/>
      <c r="V226" s="332"/>
      <c r="Z226" s="333"/>
      <c r="AA226" s="333" t="str">
        <f>IF(AND(F227=G227,H227=I227,F227="A"),"2016 - kw","")</f>
        <v/>
      </c>
      <c r="AB226" s="333" t="str">
        <f>IF(OR(B226="2017 - kw",B226="2018 - kw"),"2016 - kw","")</f>
        <v/>
      </c>
      <c r="AC226" s="333"/>
      <c r="AD226" s="333"/>
      <c r="AE226" s="333"/>
    </row>
    <row r="227" spans="1:31" hidden="1" x14ac:dyDescent="0.35">
      <c r="A227" s="332"/>
      <c r="B227" s="332"/>
      <c r="C227" s="345"/>
      <c r="D227" s="346"/>
      <c r="E227" s="347" t="s">
        <v>293</v>
      </c>
      <c r="F227" s="348"/>
      <c r="G227" s="348"/>
      <c r="H227" s="348"/>
      <c r="I227" s="348"/>
      <c r="J227" s="348"/>
      <c r="K227" s="348"/>
      <c r="L227" s="348"/>
      <c r="M227" s="348"/>
      <c r="N227" s="348"/>
      <c r="O227" s="348"/>
      <c r="P227" s="332"/>
      <c r="Q227" s="332"/>
      <c r="R227" s="332"/>
      <c r="S227" s="332"/>
      <c r="T227" s="332"/>
      <c r="U227" s="332"/>
      <c r="V227" s="332"/>
      <c r="Z227" s="333"/>
      <c r="AA227" s="333"/>
      <c r="AB227" s="333"/>
      <c r="AC227" s="333"/>
      <c r="AD227" s="333"/>
      <c r="AE227" s="333"/>
    </row>
    <row r="228" spans="1:31" hidden="1" x14ac:dyDescent="0.35">
      <c r="A228" s="332" t="str">
        <f>IF(AND(F230=G230,H230=I230,J230=K230,F230="A"),"2016 - kwh",IF(AND(F230=G230,H230=I230,J230&lt;&gt;K230,F230="A"),"2017 - kwh",IF(AND(F230=G230,H230&lt;&gt;I230,F230="A"),"2018 - kwh","N/A")))</f>
        <v>N/A</v>
      </c>
      <c r="B228" s="332" t="str">
        <f>IF(AND(F230="A",G230="A"),"A","")</f>
        <v/>
      </c>
      <c r="C228" s="338" t="s">
        <v>359</v>
      </c>
      <c r="D228" s="339"/>
      <c r="E228" s="340" t="s">
        <v>243</v>
      </c>
      <c r="F228" s="341"/>
      <c r="G228" s="341"/>
      <c r="H228" s="341"/>
      <c r="I228" s="341"/>
      <c r="J228" s="341"/>
      <c r="K228" s="341"/>
      <c r="L228" s="341"/>
      <c r="M228" s="341"/>
      <c r="N228" s="341"/>
      <c r="O228" s="341"/>
      <c r="P228" s="332"/>
      <c r="Q228" s="332"/>
      <c r="R228" s="332"/>
      <c r="S228" s="332"/>
      <c r="T228" s="332"/>
      <c r="U228" s="332"/>
      <c r="V228" s="332"/>
      <c r="Z228" s="333"/>
      <c r="AA228" s="333" t="str">
        <f>IF(AND(F230=G230,H230=I230,F230="A"),"2016 - kwh","")</f>
        <v/>
      </c>
      <c r="AB228" s="333" t="str">
        <f>IF(OR(B228="2017 - kwh",B228="2018 - kwh"),"2016 - kwh","")</f>
        <v/>
      </c>
      <c r="AC228" s="333"/>
      <c r="AD228" s="333"/>
      <c r="AE228" s="333"/>
    </row>
    <row r="229" spans="1:31" hidden="1" x14ac:dyDescent="0.35">
      <c r="A229" s="332" t="str">
        <f>IF(AND(F230=G230,H230=I230,J230=K230,F230="A"),"2016 - kw",IF(AND(F230=G230,H230=I230,J230&lt;&gt;K230,F230="A"),"2017 - kw",IF(AND(F230=G230,H230&lt;&gt;I230,F230="A"),"2018 - kw","N/A")))</f>
        <v>N/A</v>
      </c>
      <c r="B229" s="332" t="str">
        <f>IF(AND(F230="A",G230="A"),"A","")</f>
        <v/>
      </c>
      <c r="C229" s="342"/>
      <c r="D229" s="343" t="str">
        <f>D228 &amp; "kW"</f>
        <v>kW</v>
      </c>
      <c r="E229" s="344" t="s">
        <v>292</v>
      </c>
      <c r="F229" s="341"/>
      <c r="G229" s="341"/>
      <c r="H229" s="341"/>
      <c r="I229" s="341"/>
      <c r="J229" s="341"/>
      <c r="K229" s="341"/>
      <c r="L229" s="341"/>
      <c r="M229" s="341"/>
      <c r="N229" s="341"/>
      <c r="O229" s="341"/>
      <c r="P229" s="332"/>
      <c r="Q229" s="332"/>
      <c r="R229" s="332"/>
      <c r="S229" s="332"/>
      <c r="T229" s="332"/>
      <c r="U229" s="332"/>
      <c r="V229" s="332"/>
      <c r="Z229" s="333"/>
      <c r="AA229" s="333" t="str">
        <f>IF(AND(F230=G230,H230=I230,F230="A"),"2016 - kw","")</f>
        <v/>
      </c>
      <c r="AB229" s="333" t="str">
        <f>IF(OR(B229="2017 - kw",B229="2018 - kw"),"2016 - kw","")</f>
        <v/>
      </c>
      <c r="AC229" s="333"/>
      <c r="AD229" s="333"/>
      <c r="AE229" s="333"/>
    </row>
    <row r="230" spans="1:31" hidden="1" x14ac:dyDescent="0.35">
      <c r="A230" s="332"/>
      <c r="B230" s="332"/>
      <c r="C230" s="345"/>
      <c r="D230" s="346"/>
      <c r="E230" s="347" t="s">
        <v>293</v>
      </c>
      <c r="F230" s="348"/>
      <c r="G230" s="348"/>
      <c r="H230" s="348"/>
      <c r="I230" s="348"/>
      <c r="J230" s="348"/>
      <c r="K230" s="348"/>
      <c r="L230" s="348"/>
      <c r="M230" s="348"/>
      <c r="N230" s="348"/>
      <c r="O230" s="348"/>
      <c r="P230" s="332"/>
      <c r="Q230" s="332"/>
      <c r="R230" s="332"/>
      <c r="S230" s="332"/>
      <c r="T230" s="332"/>
      <c r="U230" s="332"/>
      <c r="V230" s="332"/>
      <c r="Z230" s="333"/>
      <c r="AA230" s="333"/>
      <c r="AB230" s="333"/>
      <c r="AC230" s="333"/>
      <c r="AD230" s="333"/>
      <c r="AE230" s="333"/>
    </row>
    <row r="231" spans="1:31" hidden="1" x14ac:dyDescent="0.35">
      <c r="A231" s="332" t="str">
        <f>IF(AND(F233=G233,H233=I233,J233=K233,F233="A"),"2016 - kwh",IF(AND(F233=G233,H233=I233,J233&lt;&gt;K233,F233="A"),"2017 - kwh",IF(AND(F233=G233,H233&lt;&gt;I233,F233="A"),"2018 - kwh","N/A")))</f>
        <v>N/A</v>
      </c>
      <c r="B231" s="332" t="str">
        <f>IF(AND(F233="A",G233="A"),"A","")</f>
        <v/>
      </c>
      <c r="C231" s="338" t="s">
        <v>360</v>
      </c>
      <c r="D231" s="339"/>
      <c r="E231" s="340" t="s">
        <v>243</v>
      </c>
      <c r="F231" s="341"/>
      <c r="G231" s="341"/>
      <c r="H231" s="341"/>
      <c r="I231" s="341"/>
      <c r="J231" s="341"/>
      <c r="K231" s="341"/>
      <c r="L231" s="341"/>
      <c r="M231" s="341"/>
      <c r="N231" s="341"/>
      <c r="O231" s="341"/>
      <c r="P231" s="332"/>
      <c r="Q231" s="332"/>
      <c r="R231" s="332"/>
      <c r="S231" s="332"/>
      <c r="T231" s="332"/>
      <c r="U231" s="332"/>
      <c r="V231" s="332"/>
      <c r="Z231" s="333"/>
      <c r="AA231" s="333" t="str">
        <f>IF(AND(F233=G233,H233=I233,F233="A"),"2016 - kwh","")</f>
        <v/>
      </c>
      <c r="AB231" s="333" t="str">
        <f>IF(OR(B231="2017 - kwh",B231="2018 - kwh"),"2016 - kwh","")</f>
        <v/>
      </c>
      <c r="AC231" s="333"/>
      <c r="AD231" s="333"/>
      <c r="AE231" s="333"/>
    </row>
    <row r="232" spans="1:31" hidden="1" x14ac:dyDescent="0.35">
      <c r="A232" s="332" t="str">
        <f>IF(AND(F233=G233,H233=I233,J233=K233,F233="A"),"2016 - kw",IF(AND(F233=G233,H233=I233,J233&lt;&gt;K233,F233="A"),"2017 - kw",IF(AND(F233=G233,H233&lt;&gt;I233,F233="A"),"2018 - kw","N/A")))</f>
        <v>N/A</v>
      </c>
      <c r="B232" s="332" t="str">
        <f>IF(AND(F233="A",G233="A"),"A","")</f>
        <v/>
      </c>
      <c r="C232" s="342"/>
      <c r="D232" s="343" t="str">
        <f>D231 &amp; "kW"</f>
        <v>kW</v>
      </c>
      <c r="E232" s="344" t="s">
        <v>292</v>
      </c>
      <c r="F232" s="341"/>
      <c r="G232" s="341"/>
      <c r="H232" s="341"/>
      <c r="I232" s="341"/>
      <c r="J232" s="341"/>
      <c r="K232" s="341"/>
      <c r="L232" s="341"/>
      <c r="M232" s="341"/>
      <c r="N232" s="341"/>
      <c r="O232" s="341"/>
      <c r="P232" s="332"/>
      <c r="Q232" s="332"/>
      <c r="R232" s="332"/>
      <c r="S232" s="332"/>
      <c r="T232" s="332"/>
      <c r="U232" s="332"/>
      <c r="V232" s="332"/>
      <c r="Z232" s="333"/>
      <c r="AA232" s="333" t="str">
        <f>IF(AND(F233=G233,H233=I233,F233="A"),"2016 - kw","")</f>
        <v/>
      </c>
      <c r="AB232" s="333" t="str">
        <f>IF(OR(B232="2017 - kw",B232="2018 - kw"),"2016 - kw","")</f>
        <v/>
      </c>
      <c r="AC232" s="333"/>
      <c r="AD232" s="333"/>
      <c r="AE232" s="333"/>
    </row>
    <row r="233" spans="1:31" hidden="1" x14ac:dyDescent="0.35">
      <c r="A233" s="332"/>
      <c r="B233" s="332"/>
      <c r="C233" s="345"/>
      <c r="D233" s="346"/>
      <c r="E233" s="347" t="s">
        <v>293</v>
      </c>
      <c r="F233" s="348"/>
      <c r="G233" s="348"/>
      <c r="H233" s="348"/>
      <c r="I233" s="348"/>
      <c r="J233" s="348"/>
      <c r="K233" s="348"/>
      <c r="L233" s="348"/>
      <c r="M233" s="348"/>
      <c r="N233" s="348"/>
      <c r="O233" s="348"/>
      <c r="P233" s="332"/>
      <c r="Q233" s="332"/>
      <c r="R233" s="332"/>
      <c r="S233" s="332"/>
      <c r="T233" s="332"/>
      <c r="U233" s="332"/>
      <c r="V233" s="332"/>
      <c r="Z233" s="333"/>
      <c r="AA233" s="333"/>
      <c r="AB233" s="333"/>
      <c r="AC233" s="333"/>
      <c r="AD233" s="333"/>
      <c r="AE233" s="333"/>
    </row>
    <row r="234" spans="1:31" hidden="1" x14ac:dyDescent="0.35">
      <c r="A234" s="332" t="str">
        <f>IF(AND(F236=G236,H236=I236,J236=K236,F236="A"),"2016 - kwh",IF(AND(F236=G236,H236=I236,J236&lt;&gt;K236,F236="A"),"2017 - kwh",IF(AND(F236=G236,H236&lt;&gt;I236,F236="A"),"2018 - kwh","N/A")))</f>
        <v>N/A</v>
      </c>
      <c r="B234" s="332" t="str">
        <f>IF(AND(F236="A",G236="A"),"A","")</f>
        <v/>
      </c>
      <c r="C234" s="338" t="s">
        <v>361</v>
      </c>
      <c r="D234" s="339"/>
      <c r="E234" s="340" t="s">
        <v>243</v>
      </c>
      <c r="F234" s="341"/>
      <c r="G234" s="341"/>
      <c r="H234" s="341"/>
      <c r="I234" s="341"/>
      <c r="J234" s="341"/>
      <c r="K234" s="341"/>
      <c r="L234" s="341"/>
      <c r="M234" s="341"/>
      <c r="N234" s="341"/>
      <c r="O234" s="341"/>
      <c r="P234" s="332"/>
      <c r="Q234" s="332"/>
      <c r="R234" s="332"/>
      <c r="S234" s="332"/>
      <c r="T234" s="332"/>
      <c r="U234" s="332"/>
      <c r="V234" s="332"/>
      <c r="Z234" s="333"/>
      <c r="AA234" s="333" t="str">
        <f>IF(AND(F236=G236,H236=I236,F236="A"),"2016 - kwh","")</f>
        <v/>
      </c>
      <c r="AB234" s="333" t="str">
        <f>IF(OR(B234="2017 - kwh",B234="2018 - kwh"),"2016 - kwh","")</f>
        <v/>
      </c>
      <c r="AC234" s="333"/>
      <c r="AD234" s="333"/>
      <c r="AE234" s="333"/>
    </row>
    <row r="235" spans="1:31" hidden="1" x14ac:dyDescent="0.35">
      <c r="A235" s="332" t="str">
        <f>IF(AND(F236=G236,H236=I236,J236=K236,F236="A"),"2016 - kw",IF(AND(F236=G236,H236=I236,J236&lt;&gt;K236,F236="A"),"2017 - kw",IF(AND(F236=G236,H236&lt;&gt;I236,F236="A"),"2018 - kw","N/A")))</f>
        <v>N/A</v>
      </c>
      <c r="B235" s="332" t="str">
        <f>IF(AND(F236="A",G236="A"),"A","")</f>
        <v/>
      </c>
      <c r="C235" s="342"/>
      <c r="D235" s="343" t="str">
        <f>D234 &amp; "kW"</f>
        <v>kW</v>
      </c>
      <c r="E235" s="344" t="s">
        <v>292</v>
      </c>
      <c r="F235" s="341"/>
      <c r="G235" s="341"/>
      <c r="H235" s="341"/>
      <c r="I235" s="341"/>
      <c r="J235" s="341"/>
      <c r="K235" s="341"/>
      <c r="L235" s="341"/>
      <c r="M235" s="341"/>
      <c r="N235" s="341"/>
      <c r="O235" s="341"/>
      <c r="P235" s="332"/>
      <c r="Q235" s="332"/>
      <c r="R235" s="332"/>
      <c r="S235" s="332"/>
      <c r="T235" s="332"/>
      <c r="U235" s="332"/>
      <c r="V235" s="332"/>
      <c r="Z235" s="333"/>
      <c r="AA235" s="333" t="str">
        <f>IF(AND(F236=G236,H236=I236,F236="A"),"2016 - kw","")</f>
        <v/>
      </c>
      <c r="AB235" s="333" t="str">
        <f>IF(OR(B235="2017 - kw",B235="2018 - kw"),"2016 - kw","")</f>
        <v/>
      </c>
      <c r="AC235" s="333"/>
      <c r="AD235" s="333"/>
      <c r="AE235" s="333"/>
    </row>
    <row r="236" spans="1:31" hidden="1" x14ac:dyDescent="0.35">
      <c r="A236" s="332"/>
      <c r="B236" s="332"/>
      <c r="C236" s="345"/>
      <c r="D236" s="346"/>
      <c r="E236" s="347" t="s">
        <v>293</v>
      </c>
      <c r="F236" s="348"/>
      <c r="G236" s="348"/>
      <c r="H236" s="348"/>
      <c r="I236" s="348"/>
      <c r="J236" s="348"/>
      <c r="K236" s="348"/>
      <c r="L236" s="348"/>
      <c r="M236" s="348"/>
      <c r="N236" s="348"/>
      <c r="O236" s="348"/>
      <c r="P236" s="332"/>
      <c r="Q236" s="332"/>
      <c r="R236" s="332"/>
      <c r="S236" s="332"/>
      <c r="T236" s="332"/>
      <c r="U236" s="332"/>
      <c r="V236" s="332"/>
      <c r="Z236" s="333"/>
      <c r="AA236" s="333"/>
      <c r="AB236" s="333"/>
      <c r="AC236" s="333"/>
      <c r="AD236" s="333"/>
      <c r="AE236" s="333"/>
    </row>
    <row r="237" spans="1:31" hidden="1" x14ac:dyDescent="0.35">
      <c r="A237" s="332" t="str">
        <f>IF(AND(F239=G239,H239=I239,J239=K239,F239="A"),"2016 - kwh",IF(AND(F239=G239,H239=I239,J239&lt;&gt;K239,F239="A"),"2017 - kwh",IF(AND(F239=G239,H239&lt;&gt;I239,F239="A"),"2018 - kwh","N/A")))</f>
        <v>N/A</v>
      </c>
      <c r="B237" s="332" t="str">
        <f>IF(AND(F239="A",G239="A"),"A","")</f>
        <v/>
      </c>
      <c r="C237" s="338" t="s">
        <v>362</v>
      </c>
      <c r="D237" s="339"/>
      <c r="E237" s="340" t="s">
        <v>243</v>
      </c>
      <c r="F237" s="341"/>
      <c r="G237" s="341"/>
      <c r="H237" s="341"/>
      <c r="I237" s="341"/>
      <c r="J237" s="341"/>
      <c r="K237" s="341"/>
      <c r="L237" s="341"/>
      <c r="M237" s="341"/>
      <c r="N237" s="341"/>
      <c r="O237" s="341"/>
      <c r="P237" s="332"/>
      <c r="Q237" s="332"/>
      <c r="R237" s="332"/>
      <c r="S237" s="332"/>
      <c r="T237" s="332"/>
      <c r="U237" s="332"/>
      <c r="V237" s="332"/>
      <c r="Z237" s="333"/>
      <c r="AA237" s="333" t="str">
        <f>IF(AND(F239=G239,H239=I239,F239="A"),"2016 - kwh","")</f>
        <v/>
      </c>
      <c r="AB237" s="333" t="str">
        <f>IF(OR(B237="2017 - kwh",B237="2018 - kwh"),"2016 - kwh","")</f>
        <v/>
      </c>
      <c r="AC237" s="333"/>
      <c r="AD237" s="333"/>
      <c r="AE237" s="333"/>
    </row>
    <row r="238" spans="1:31" hidden="1" x14ac:dyDescent="0.35">
      <c r="A238" s="332" t="str">
        <f>IF(AND(F239=G239,H239=I239,J239=K239,F239="A"),"2016 - kw",IF(AND(F239=G239,H239=I239,J239&lt;&gt;K239,F239="A"),"2017 - kw",IF(AND(F239=G239,H239&lt;&gt;I239,F239="A"),"2018 - kw","N/A")))</f>
        <v>N/A</v>
      </c>
      <c r="B238" s="332" t="str">
        <f>IF(AND(F239="A",G239="A"),"A","")</f>
        <v/>
      </c>
      <c r="C238" s="342"/>
      <c r="D238" s="343" t="str">
        <f>D237 &amp; "kW"</f>
        <v>kW</v>
      </c>
      <c r="E238" s="344" t="s">
        <v>292</v>
      </c>
      <c r="F238" s="341"/>
      <c r="G238" s="341"/>
      <c r="H238" s="341"/>
      <c r="I238" s="341"/>
      <c r="J238" s="341"/>
      <c r="K238" s="341"/>
      <c r="L238" s="341"/>
      <c r="M238" s="341"/>
      <c r="N238" s="341"/>
      <c r="O238" s="341"/>
      <c r="P238" s="332"/>
      <c r="Q238" s="332"/>
      <c r="R238" s="332"/>
      <c r="S238" s="332"/>
      <c r="T238" s="332"/>
      <c r="U238" s="332"/>
      <c r="V238" s="332"/>
      <c r="Z238" s="333"/>
      <c r="AA238" s="333" t="str">
        <f>IF(AND(F239=G239,H239=I239,F239="A"),"2016 - kw","")</f>
        <v/>
      </c>
      <c r="AB238" s="333" t="str">
        <f>IF(OR(B238="2017 - kw",B238="2018 - kw"),"2016 - kw","")</f>
        <v/>
      </c>
      <c r="AC238" s="333"/>
      <c r="AD238" s="333"/>
      <c r="AE238" s="333"/>
    </row>
    <row r="239" spans="1:31" hidden="1" x14ac:dyDescent="0.35">
      <c r="A239" s="332"/>
      <c r="B239" s="332"/>
      <c r="C239" s="345"/>
      <c r="D239" s="346"/>
      <c r="E239" s="347" t="s">
        <v>293</v>
      </c>
      <c r="F239" s="348"/>
      <c r="G239" s="348"/>
      <c r="H239" s="348"/>
      <c r="I239" s="348"/>
      <c r="J239" s="348"/>
      <c r="K239" s="348"/>
      <c r="L239" s="348"/>
      <c r="M239" s="348"/>
      <c r="N239" s="348"/>
      <c r="O239" s="348"/>
      <c r="P239" s="332"/>
      <c r="Q239" s="332"/>
      <c r="R239" s="332"/>
      <c r="S239" s="332"/>
      <c r="T239" s="332"/>
      <c r="U239" s="332"/>
      <c r="V239" s="332"/>
      <c r="Z239" s="333"/>
      <c r="AA239" s="333"/>
      <c r="AB239" s="333"/>
      <c r="AC239" s="333"/>
      <c r="AD239" s="333"/>
      <c r="AE239" s="333"/>
    </row>
    <row r="240" spans="1:31" hidden="1" x14ac:dyDescent="0.35">
      <c r="A240" s="332" t="str">
        <f>IF(AND(F242=G242,H242=I242,J242=K242,F242="A"),"2016 - kwh",IF(AND(F242=G242,H242=I242,J242&lt;&gt;K242,F242="A"),"2017 - kwh",IF(AND(F242=G242,H242&lt;&gt;I242,F242="A"),"2018 - kwh","N/A")))</f>
        <v>N/A</v>
      </c>
      <c r="B240" s="332" t="str">
        <f>IF(AND(F242="A",G242="A"),"A","")</f>
        <v/>
      </c>
      <c r="C240" s="338" t="s">
        <v>363</v>
      </c>
      <c r="D240" s="339"/>
      <c r="E240" s="340" t="s">
        <v>243</v>
      </c>
      <c r="F240" s="341"/>
      <c r="G240" s="341"/>
      <c r="H240" s="341"/>
      <c r="I240" s="341"/>
      <c r="J240" s="341"/>
      <c r="K240" s="341"/>
      <c r="L240" s="341"/>
      <c r="M240" s="341"/>
      <c r="N240" s="341"/>
      <c r="O240" s="341"/>
      <c r="P240" s="332"/>
      <c r="Q240" s="332"/>
      <c r="R240" s="332"/>
      <c r="S240" s="332"/>
      <c r="T240" s="332"/>
      <c r="U240" s="332"/>
      <c r="V240" s="332"/>
      <c r="Z240" s="333"/>
      <c r="AA240" s="333" t="str">
        <f>IF(AND(F242=G242,H242=I242,F242="A"),"2016 - kwh","")</f>
        <v/>
      </c>
      <c r="AB240" s="333" t="str">
        <f>IF(OR(B240="2017 - kwh",B240="2018 - kwh"),"2016 - kwh","")</f>
        <v/>
      </c>
      <c r="AC240" s="333"/>
      <c r="AD240" s="333"/>
      <c r="AE240" s="333"/>
    </row>
    <row r="241" spans="1:31" hidden="1" x14ac:dyDescent="0.35">
      <c r="A241" s="332" t="str">
        <f>IF(AND(F242=G242,H242=I242,J242=K242,F242="A"),"2016 - kw",IF(AND(F242=G242,H242=I242,J242&lt;&gt;K242,F242="A"),"2017 - kw",IF(AND(F242=G242,H242&lt;&gt;I242,F242="A"),"2018 - kw","N/A")))</f>
        <v>N/A</v>
      </c>
      <c r="B241" s="332" t="str">
        <f>IF(AND(F242="A",G242="A"),"A","")</f>
        <v/>
      </c>
      <c r="C241" s="342"/>
      <c r="D241" s="343" t="str">
        <f>D240 &amp; "kW"</f>
        <v>kW</v>
      </c>
      <c r="E241" s="344" t="s">
        <v>292</v>
      </c>
      <c r="F241" s="341"/>
      <c r="G241" s="341"/>
      <c r="H241" s="341"/>
      <c r="I241" s="341"/>
      <c r="J241" s="341"/>
      <c r="K241" s="341"/>
      <c r="L241" s="341"/>
      <c r="M241" s="341"/>
      <c r="N241" s="341"/>
      <c r="O241" s="341"/>
      <c r="P241" s="332"/>
      <c r="Q241" s="332"/>
      <c r="R241" s="332"/>
      <c r="S241" s="332"/>
      <c r="T241" s="332"/>
      <c r="U241" s="332"/>
      <c r="V241" s="332"/>
      <c r="Z241" s="333"/>
      <c r="AA241" s="333" t="str">
        <f>IF(AND(F242=G242,H242=I242,F242="A"),"2016 - kw","")</f>
        <v/>
      </c>
      <c r="AB241" s="333" t="str">
        <f>IF(OR(B241="2017 - kw",B241="2018 - kw"),"2016 - kw","")</f>
        <v/>
      </c>
      <c r="AC241" s="333"/>
      <c r="AD241" s="333"/>
      <c r="AE241" s="333"/>
    </row>
    <row r="242" spans="1:31" hidden="1" x14ac:dyDescent="0.35">
      <c r="A242" s="332"/>
      <c r="B242" s="332"/>
      <c r="C242" s="345"/>
      <c r="D242" s="346"/>
      <c r="E242" s="347" t="s">
        <v>293</v>
      </c>
      <c r="F242" s="348"/>
      <c r="G242" s="348"/>
      <c r="H242" s="348"/>
      <c r="I242" s="348"/>
      <c r="J242" s="348"/>
      <c r="K242" s="348"/>
      <c r="L242" s="348"/>
      <c r="M242" s="348"/>
      <c r="N242" s="348"/>
      <c r="O242" s="348"/>
      <c r="P242" s="332"/>
      <c r="Q242" s="332"/>
      <c r="R242" s="332"/>
      <c r="S242" s="332"/>
      <c r="T242" s="332"/>
      <c r="U242" s="332"/>
      <c r="V242" s="332"/>
      <c r="Z242" s="333"/>
      <c r="AA242" s="333"/>
      <c r="AB242" s="333"/>
      <c r="AC242" s="333"/>
      <c r="AD242" s="333"/>
      <c r="AE242" s="333"/>
    </row>
    <row r="243" spans="1:31" hidden="1" x14ac:dyDescent="0.35">
      <c r="A243" s="332" t="str">
        <f>IF(AND(F245=G245,H245=I245,J245=K245,F245="A"),"2016 - kwh",IF(AND(F245=G245,H245=I245,J245&lt;&gt;K245,F245="A"),"2017 - kwh",IF(AND(F245=G245,H245&lt;&gt;I245,F245="A"),"2018 - kwh","N/A")))</f>
        <v>N/A</v>
      </c>
      <c r="B243" s="332" t="str">
        <f>IF(AND(F245="A",G245="A"),"A","")</f>
        <v/>
      </c>
      <c r="C243" s="338" t="s">
        <v>364</v>
      </c>
      <c r="D243" s="339"/>
      <c r="E243" s="340" t="s">
        <v>243</v>
      </c>
      <c r="F243" s="341"/>
      <c r="G243" s="341"/>
      <c r="H243" s="341"/>
      <c r="I243" s="341"/>
      <c r="J243" s="341"/>
      <c r="K243" s="341"/>
      <c r="L243" s="341"/>
      <c r="M243" s="341"/>
      <c r="N243" s="341"/>
      <c r="O243" s="341"/>
      <c r="P243" s="332"/>
      <c r="Q243" s="332"/>
      <c r="R243" s="332"/>
      <c r="S243" s="332"/>
      <c r="T243" s="332"/>
      <c r="U243" s="332"/>
      <c r="V243" s="332"/>
      <c r="Z243" s="333"/>
      <c r="AA243" s="333" t="str">
        <f>IF(AND(F245=G245,H245=I245,F245="A"),"2016 - kwh","")</f>
        <v/>
      </c>
      <c r="AB243" s="333" t="str">
        <f>IF(OR(B243="2017 - kwh",B243="2018 - kwh"),"2016 - kwh","")</f>
        <v/>
      </c>
      <c r="AC243" s="333"/>
      <c r="AD243" s="333"/>
      <c r="AE243" s="333"/>
    </row>
    <row r="244" spans="1:31" hidden="1" x14ac:dyDescent="0.35">
      <c r="A244" s="332" t="str">
        <f>IF(AND(F245=G245,H245=I245,J245=K245,F245="A"),"2016 - kw",IF(AND(F245=G245,H245=I245,J245&lt;&gt;K245,F245="A"),"2017 - kw",IF(AND(F245=G245,H245&lt;&gt;I245,F245="A"),"2018 - kw","N/A")))</f>
        <v>N/A</v>
      </c>
      <c r="B244" s="332" t="str">
        <f>IF(AND(F245="A",G245="A"),"A","")</f>
        <v/>
      </c>
      <c r="C244" s="342"/>
      <c r="D244" s="343" t="str">
        <f>D243 &amp; "kW"</f>
        <v>kW</v>
      </c>
      <c r="E244" s="344" t="s">
        <v>292</v>
      </c>
      <c r="F244" s="341"/>
      <c r="G244" s="341"/>
      <c r="H244" s="341"/>
      <c r="I244" s="341"/>
      <c r="J244" s="341"/>
      <c r="K244" s="341"/>
      <c r="L244" s="341"/>
      <c r="M244" s="341"/>
      <c r="N244" s="341"/>
      <c r="O244" s="341"/>
      <c r="P244" s="332"/>
      <c r="Q244" s="332"/>
      <c r="R244" s="332"/>
      <c r="S244" s="332"/>
      <c r="T244" s="332"/>
      <c r="U244" s="332"/>
      <c r="V244" s="332"/>
      <c r="Z244" s="333"/>
      <c r="AA244" s="333" t="str">
        <f>IF(AND(F245=G245,H245=I245,F245="A"),"2016 - kw","")</f>
        <v/>
      </c>
      <c r="AB244" s="333" t="str">
        <f>IF(OR(B244="2017 - kw",B244="2018 - kw"),"2016 - kw","")</f>
        <v/>
      </c>
      <c r="AC244" s="333"/>
      <c r="AD244" s="333"/>
      <c r="AE244" s="333"/>
    </row>
    <row r="245" spans="1:31" hidden="1" x14ac:dyDescent="0.35">
      <c r="A245" s="332"/>
      <c r="B245" s="332"/>
      <c r="C245" s="345"/>
      <c r="D245" s="346"/>
      <c r="E245" s="347" t="s">
        <v>293</v>
      </c>
      <c r="F245" s="348"/>
      <c r="G245" s="348"/>
      <c r="H245" s="348"/>
      <c r="I245" s="348"/>
      <c r="J245" s="348"/>
      <c r="K245" s="348"/>
      <c r="L245" s="348"/>
      <c r="M245" s="348"/>
      <c r="N245" s="348"/>
      <c r="O245" s="348"/>
      <c r="P245" s="332"/>
      <c r="Q245" s="332"/>
      <c r="R245" s="332"/>
      <c r="S245" s="332"/>
      <c r="T245" s="332"/>
      <c r="U245" s="332"/>
      <c r="V245" s="332"/>
      <c r="Z245" s="333"/>
      <c r="AA245" s="333"/>
      <c r="AB245" s="333"/>
      <c r="AC245" s="333"/>
      <c r="AD245" s="333"/>
      <c r="AE245" s="333"/>
    </row>
    <row r="246" spans="1:31" hidden="1" x14ac:dyDescent="0.35">
      <c r="A246" s="332" t="str">
        <f>IF(AND(F248=G248,H248=I248,J248=K248,F248="A"),"2016 - kwh",IF(AND(F248=G248,H248=I248,J248&lt;&gt;K248,F248="A"),"2017 - kwh",IF(AND(F248=G248,H248&lt;&gt;I248,F248="A"),"2018 - kwh","N/A")))</f>
        <v>N/A</v>
      </c>
      <c r="B246" s="332" t="str">
        <f>IF(AND(F248="A",G248="A"),"A","")</f>
        <v/>
      </c>
      <c r="C246" s="338" t="s">
        <v>365</v>
      </c>
      <c r="D246" s="339"/>
      <c r="E246" s="340" t="s">
        <v>243</v>
      </c>
      <c r="F246" s="341"/>
      <c r="G246" s="341"/>
      <c r="H246" s="341"/>
      <c r="I246" s="341"/>
      <c r="J246" s="341"/>
      <c r="K246" s="341"/>
      <c r="L246" s="341"/>
      <c r="M246" s="341"/>
      <c r="N246" s="341"/>
      <c r="O246" s="341"/>
      <c r="P246" s="332"/>
      <c r="Q246" s="332"/>
      <c r="R246" s="332"/>
      <c r="S246" s="332"/>
      <c r="T246" s="332"/>
      <c r="U246" s="332"/>
      <c r="V246" s="332"/>
      <c r="Z246" s="333"/>
      <c r="AA246" s="333" t="str">
        <f>IF(AND(F248=G248,H248=I248,F248="A"),"2016 - kwh","")</f>
        <v/>
      </c>
      <c r="AB246" s="333" t="str">
        <f>IF(OR(B246="2017 - kwh",B246="2018 - kwh"),"2016 - kwh","")</f>
        <v/>
      </c>
      <c r="AC246" s="333"/>
      <c r="AD246" s="333"/>
      <c r="AE246" s="333"/>
    </row>
    <row r="247" spans="1:31" hidden="1" x14ac:dyDescent="0.35">
      <c r="A247" s="332" t="str">
        <f>IF(AND(F248=G248,H248=I248,J248=K248,F248="A"),"2016 - kw",IF(AND(F248=G248,H248=I248,J248&lt;&gt;K248,F248="A"),"2017 - kw",IF(AND(F248=G248,H248&lt;&gt;I248,F248="A"),"2018 - kw","N/A")))</f>
        <v>N/A</v>
      </c>
      <c r="B247" s="332" t="str">
        <f>IF(AND(F248="A",G248="A"),"A","")</f>
        <v/>
      </c>
      <c r="C247" s="342"/>
      <c r="D247" s="343" t="str">
        <f>D246 &amp; "kW"</f>
        <v>kW</v>
      </c>
      <c r="E247" s="344" t="s">
        <v>292</v>
      </c>
      <c r="F247" s="341"/>
      <c r="G247" s="341"/>
      <c r="H247" s="341"/>
      <c r="I247" s="341"/>
      <c r="J247" s="341"/>
      <c r="K247" s="341"/>
      <c r="L247" s="341"/>
      <c r="M247" s="341"/>
      <c r="N247" s="341"/>
      <c r="O247" s="341"/>
      <c r="P247" s="332"/>
      <c r="Q247" s="332"/>
      <c r="R247" s="332"/>
      <c r="S247" s="332"/>
      <c r="T247" s="332"/>
      <c r="U247" s="332"/>
      <c r="V247" s="332"/>
      <c r="Z247" s="333"/>
      <c r="AA247" s="333" t="str">
        <f>IF(AND(F248=G248,H248=I248,F248="A"),"2016 - kw","")</f>
        <v/>
      </c>
      <c r="AB247" s="333" t="str">
        <f>IF(OR(B247="2017 - kw",B247="2018 - kw"),"2016 - kw","")</f>
        <v/>
      </c>
      <c r="AC247" s="333"/>
      <c r="AD247" s="333"/>
      <c r="AE247" s="333"/>
    </row>
    <row r="248" spans="1:31" hidden="1" x14ac:dyDescent="0.35">
      <c r="A248" s="332"/>
      <c r="B248" s="332"/>
      <c r="C248" s="345"/>
      <c r="D248" s="346"/>
      <c r="E248" s="347" t="s">
        <v>293</v>
      </c>
      <c r="F248" s="348"/>
      <c r="G248" s="348"/>
      <c r="H248" s="348"/>
      <c r="I248" s="348"/>
      <c r="J248" s="348"/>
      <c r="K248" s="348"/>
      <c r="L248" s="348"/>
      <c r="M248" s="348"/>
      <c r="N248" s="348"/>
      <c r="O248" s="348"/>
      <c r="P248" s="332"/>
      <c r="Q248" s="332"/>
      <c r="R248" s="332"/>
      <c r="S248" s="332"/>
      <c r="T248" s="332"/>
      <c r="U248" s="332"/>
      <c r="V248" s="332"/>
      <c r="Z248" s="333"/>
      <c r="AA248" s="333"/>
      <c r="AB248" s="333"/>
      <c r="AC248" s="333"/>
      <c r="AD248" s="333"/>
      <c r="AE248" s="333"/>
    </row>
    <row r="249" spans="1:31" hidden="1" x14ac:dyDescent="0.35">
      <c r="A249" s="332" t="str">
        <f>IF(AND(F251=G251,H251=I251,J251=K251,F251="A"),"2016 - kwh",IF(AND(F251=G251,H251=I251,J251&lt;&gt;K251,F251="A"),"2017 - kwh",IF(AND(F251=G251,H251&lt;&gt;I251,F251="A"),"2018 - kwh","N/A")))</f>
        <v>N/A</v>
      </c>
      <c r="B249" s="332" t="str">
        <f>IF(AND(F251="A",G251="A"),"A","")</f>
        <v/>
      </c>
      <c r="C249" s="338" t="s">
        <v>366</v>
      </c>
      <c r="D249" s="339"/>
      <c r="E249" s="340" t="s">
        <v>243</v>
      </c>
      <c r="F249" s="341"/>
      <c r="G249" s="341"/>
      <c r="H249" s="341"/>
      <c r="I249" s="341"/>
      <c r="J249" s="341"/>
      <c r="K249" s="341"/>
      <c r="L249" s="341"/>
      <c r="M249" s="341"/>
      <c r="N249" s="341"/>
      <c r="O249" s="341"/>
      <c r="P249" s="332"/>
      <c r="Q249" s="332"/>
      <c r="R249" s="332"/>
      <c r="S249" s="332"/>
      <c r="T249" s="332"/>
      <c r="U249" s="332"/>
      <c r="V249" s="332"/>
      <c r="Z249" s="333"/>
      <c r="AA249" s="333" t="str">
        <f>IF(AND(F251=G251,H251=I251,F251="A"),"2016 - kwh","")</f>
        <v/>
      </c>
      <c r="AB249" s="333" t="str">
        <f>IF(OR(B249="2017 - kwh",B249="2018 - kwh"),"2016 - kwh","")</f>
        <v/>
      </c>
      <c r="AC249" s="333"/>
      <c r="AD249" s="333"/>
      <c r="AE249" s="333"/>
    </row>
    <row r="250" spans="1:31" hidden="1" x14ac:dyDescent="0.35">
      <c r="A250" s="332" t="str">
        <f>IF(AND(F251=G251,H251=I251,J251=K251,F251="A"),"2016 - kw",IF(AND(F251=G251,H251=I251,J251&lt;&gt;K251,F251="A"),"2017 - kw",IF(AND(F251=G251,H251&lt;&gt;I251,F251="A"),"2018 - kw","N/A")))</f>
        <v>N/A</v>
      </c>
      <c r="B250" s="332" t="str">
        <f>IF(AND(F251="A",G251="A"),"A","")</f>
        <v/>
      </c>
      <c r="C250" s="342"/>
      <c r="D250" s="343" t="str">
        <f>D249 &amp; "kW"</f>
        <v>kW</v>
      </c>
      <c r="E250" s="344" t="s">
        <v>292</v>
      </c>
      <c r="F250" s="341"/>
      <c r="G250" s="341"/>
      <c r="H250" s="341"/>
      <c r="I250" s="341"/>
      <c r="J250" s="341"/>
      <c r="K250" s="341"/>
      <c r="L250" s="341"/>
      <c r="M250" s="341"/>
      <c r="N250" s="341"/>
      <c r="O250" s="341"/>
      <c r="P250" s="332"/>
      <c r="Q250" s="332"/>
      <c r="R250" s="332"/>
      <c r="S250" s="332"/>
      <c r="T250" s="332"/>
      <c r="U250" s="332"/>
      <c r="V250" s="332"/>
      <c r="Z250" s="333"/>
      <c r="AA250" s="333" t="str">
        <f>IF(AND(F251=G251,H251=I251,F251="A"),"2016 - kw","")</f>
        <v/>
      </c>
      <c r="AB250" s="333" t="str">
        <f>IF(OR(B250="2017 - kw",B250="2018 - kw"),"2016 - kw","")</f>
        <v/>
      </c>
      <c r="AC250" s="333"/>
      <c r="AD250" s="333"/>
      <c r="AE250" s="333"/>
    </row>
    <row r="251" spans="1:31" hidden="1" x14ac:dyDescent="0.35">
      <c r="A251" s="332"/>
      <c r="B251" s="332"/>
      <c r="C251" s="345"/>
      <c r="D251" s="346"/>
      <c r="E251" s="347" t="s">
        <v>293</v>
      </c>
      <c r="F251" s="348"/>
      <c r="G251" s="348"/>
      <c r="H251" s="348"/>
      <c r="I251" s="348"/>
      <c r="J251" s="348"/>
      <c r="K251" s="348"/>
      <c r="L251" s="348"/>
      <c r="M251" s="348"/>
      <c r="N251" s="348"/>
      <c r="O251" s="348"/>
      <c r="P251" s="332"/>
      <c r="Q251" s="332"/>
      <c r="R251" s="332"/>
      <c r="S251" s="332"/>
      <c r="T251" s="332"/>
      <c r="U251" s="332"/>
      <c r="V251" s="332"/>
      <c r="Z251" s="333"/>
      <c r="AA251" s="333"/>
      <c r="AB251" s="333"/>
      <c r="AC251" s="333"/>
      <c r="AD251" s="333"/>
      <c r="AE251" s="333"/>
    </row>
    <row r="252" spans="1:31" hidden="1" x14ac:dyDescent="0.35">
      <c r="A252" s="332" t="str">
        <f>IF(AND(F254=G254,H254=I254,J254=K254,F254="A"),"2016 - kwh",IF(AND(F254=G254,H254=I254,J254&lt;&gt;K254,F254="A"),"2017 - kwh",IF(AND(F254=G254,H254&lt;&gt;I254,F254="A"),"2018 - kwh","N/A")))</f>
        <v>N/A</v>
      </c>
      <c r="B252" s="332" t="str">
        <f>IF(AND(F254="A",G254="A"),"A","")</f>
        <v/>
      </c>
      <c r="C252" s="338" t="s">
        <v>367</v>
      </c>
      <c r="D252" s="339"/>
      <c r="E252" s="340" t="s">
        <v>243</v>
      </c>
      <c r="F252" s="341"/>
      <c r="G252" s="341"/>
      <c r="H252" s="341"/>
      <c r="I252" s="341"/>
      <c r="J252" s="341"/>
      <c r="K252" s="341"/>
      <c r="L252" s="341"/>
      <c r="M252" s="341"/>
      <c r="N252" s="341"/>
      <c r="O252" s="341"/>
      <c r="P252" s="332"/>
      <c r="Q252" s="332"/>
      <c r="R252" s="332"/>
      <c r="S252" s="332"/>
      <c r="T252" s="332"/>
      <c r="U252" s="332"/>
      <c r="V252" s="332"/>
      <c r="Z252" s="333"/>
      <c r="AA252" s="333" t="str">
        <f>IF(AND(F254=G254,H254=I254,F254="A"),"2016 - kwh","")</f>
        <v/>
      </c>
      <c r="AB252" s="333" t="str">
        <f>IF(OR(B252="2017 - kwh",B252="2018 - kwh"),"2016 - kwh","")</f>
        <v/>
      </c>
      <c r="AC252" s="333"/>
      <c r="AD252" s="333"/>
      <c r="AE252" s="333"/>
    </row>
    <row r="253" spans="1:31" hidden="1" x14ac:dyDescent="0.35">
      <c r="A253" s="332" t="str">
        <f>IF(AND(F254=G254,H254=I254,J254=K254,F254="A"),"2016 - kw",IF(AND(F254=G254,H254=I254,J254&lt;&gt;K254,F254="A"),"2017 - kw",IF(AND(F254=G254,H254&lt;&gt;I254,F254="A"),"2018 - kw","N/A")))</f>
        <v>N/A</v>
      </c>
      <c r="B253" s="332" t="str">
        <f>IF(AND(F254="A",G254="A"),"A","")</f>
        <v/>
      </c>
      <c r="C253" s="342"/>
      <c r="D253" s="343" t="str">
        <f>D252 &amp; "kW"</f>
        <v>kW</v>
      </c>
      <c r="E253" s="344" t="s">
        <v>292</v>
      </c>
      <c r="F253" s="341"/>
      <c r="G253" s="341"/>
      <c r="H253" s="341"/>
      <c r="I253" s="341"/>
      <c r="J253" s="341"/>
      <c r="K253" s="341"/>
      <c r="L253" s="341"/>
      <c r="M253" s="341"/>
      <c r="N253" s="341"/>
      <c r="O253" s="341"/>
      <c r="P253" s="332"/>
      <c r="Q253" s="332"/>
      <c r="R253" s="332"/>
      <c r="S253" s="332"/>
      <c r="T253" s="332"/>
      <c r="U253" s="332"/>
      <c r="V253" s="332"/>
      <c r="Z253" s="333"/>
      <c r="AA253" s="333" t="str">
        <f>IF(AND(F254=G254,H254=I254,F254="A"),"2016 - kw","")</f>
        <v/>
      </c>
      <c r="AB253" s="333" t="str">
        <f>IF(OR(B253="2017 - kw",B253="2018 - kw"),"2016 - kw","")</f>
        <v/>
      </c>
      <c r="AC253" s="333"/>
      <c r="AD253" s="333"/>
      <c r="AE253" s="333"/>
    </row>
    <row r="254" spans="1:31" hidden="1" x14ac:dyDescent="0.35">
      <c r="A254" s="332"/>
      <c r="B254" s="332"/>
      <c r="C254" s="345"/>
      <c r="D254" s="346"/>
      <c r="E254" s="347" t="s">
        <v>293</v>
      </c>
      <c r="F254" s="348"/>
      <c r="G254" s="348"/>
      <c r="H254" s="348"/>
      <c r="I254" s="348"/>
      <c r="J254" s="348"/>
      <c r="K254" s="348"/>
      <c r="L254" s="348"/>
      <c r="M254" s="348"/>
      <c r="N254" s="348"/>
      <c r="O254" s="348"/>
      <c r="P254" s="332"/>
      <c r="Q254" s="332"/>
      <c r="R254" s="332"/>
      <c r="S254" s="332"/>
      <c r="T254" s="332"/>
      <c r="U254" s="332"/>
      <c r="V254" s="332"/>
      <c r="Z254" s="333"/>
      <c r="AA254" s="333"/>
      <c r="AB254" s="333"/>
      <c r="AC254" s="333"/>
      <c r="AD254" s="333"/>
      <c r="AE254" s="333"/>
    </row>
    <row r="255" spans="1:31" hidden="1" x14ac:dyDescent="0.35">
      <c r="A255" s="332" t="str">
        <f>IF(AND(F257=G257,H257=I257,J257=K257,F257="A"),"2016 - kwh",IF(AND(F257=G257,H257=I257,J257&lt;&gt;K257,F257="A"),"2017 - kwh",IF(AND(F257=G257,H257&lt;&gt;I257,F257="A"),"2018 - kwh","N/A")))</f>
        <v>N/A</v>
      </c>
      <c r="B255" s="332" t="str">
        <f>IF(AND(F257="A",G257="A"),"A","")</f>
        <v/>
      </c>
      <c r="C255" s="338" t="s">
        <v>368</v>
      </c>
      <c r="D255" s="339"/>
      <c r="E255" s="340" t="s">
        <v>243</v>
      </c>
      <c r="F255" s="341"/>
      <c r="G255" s="341"/>
      <c r="H255" s="341"/>
      <c r="I255" s="341"/>
      <c r="J255" s="341"/>
      <c r="K255" s="341"/>
      <c r="L255" s="341"/>
      <c r="M255" s="341"/>
      <c r="N255" s="341"/>
      <c r="O255" s="341"/>
      <c r="P255" s="332"/>
      <c r="Q255" s="332"/>
      <c r="R255" s="332"/>
      <c r="S255" s="332"/>
      <c r="T255" s="332"/>
      <c r="U255" s="332"/>
      <c r="V255" s="332"/>
      <c r="Z255" s="333"/>
      <c r="AA255" s="333" t="str">
        <f>IF(AND(F257=G257,H257=I257,F257="A"),"2016 - kwh","")</f>
        <v/>
      </c>
      <c r="AB255" s="333" t="str">
        <f>IF(OR(B255="2017 - kwh",B255="2018 - kwh"),"2016 - kwh","")</f>
        <v/>
      </c>
      <c r="AC255" s="333"/>
      <c r="AD255" s="333"/>
      <c r="AE255" s="333"/>
    </row>
    <row r="256" spans="1:31" hidden="1" x14ac:dyDescent="0.35">
      <c r="A256" s="332" t="str">
        <f>IF(AND(F257=G257,H257=I257,J257=K257,F257="A"),"2016 - kw",IF(AND(F257=G257,H257=I257,J257&lt;&gt;K257,F257="A"),"2017 - kw",IF(AND(F257=G257,H257&lt;&gt;I257,F257="A"),"2018 - kw","N/A")))</f>
        <v>N/A</v>
      </c>
      <c r="B256" s="332" t="str">
        <f>IF(AND(F257="A",G257="A"),"A","")</f>
        <v/>
      </c>
      <c r="C256" s="342"/>
      <c r="D256" s="343" t="str">
        <f>D255 &amp; "kW"</f>
        <v>kW</v>
      </c>
      <c r="E256" s="344" t="s">
        <v>292</v>
      </c>
      <c r="F256" s="341"/>
      <c r="G256" s="341"/>
      <c r="H256" s="341"/>
      <c r="I256" s="341"/>
      <c r="J256" s="341"/>
      <c r="K256" s="341"/>
      <c r="L256" s="341"/>
      <c r="M256" s="341"/>
      <c r="N256" s="341"/>
      <c r="O256" s="341"/>
      <c r="P256" s="332"/>
      <c r="Q256" s="332"/>
      <c r="R256" s="332"/>
      <c r="S256" s="332"/>
      <c r="T256" s="332"/>
      <c r="U256" s="332"/>
      <c r="V256" s="332"/>
      <c r="Z256" s="333"/>
      <c r="AA256" s="333" t="str">
        <f>IF(AND(F257=G257,H257=I257,F257="A"),"2016 - kw","")</f>
        <v/>
      </c>
      <c r="AB256" s="333" t="str">
        <f>IF(OR(B256="2017 - kw",B256="2018 - kw"),"2016 - kw","")</f>
        <v/>
      </c>
      <c r="AC256" s="333"/>
      <c r="AD256" s="333"/>
      <c r="AE256" s="333"/>
    </row>
    <row r="257" spans="1:31" hidden="1" x14ac:dyDescent="0.35">
      <c r="A257" s="332"/>
      <c r="B257" s="332"/>
      <c r="C257" s="345"/>
      <c r="D257" s="346"/>
      <c r="E257" s="347" t="s">
        <v>293</v>
      </c>
      <c r="F257" s="348"/>
      <c r="G257" s="348"/>
      <c r="H257" s="348"/>
      <c r="I257" s="348"/>
      <c r="J257" s="348"/>
      <c r="K257" s="348"/>
      <c r="L257" s="348"/>
      <c r="M257" s="348"/>
      <c r="N257" s="348"/>
      <c r="O257" s="348"/>
      <c r="P257" s="332"/>
      <c r="Q257" s="332"/>
      <c r="R257" s="332"/>
      <c r="S257" s="332"/>
      <c r="T257" s="332"/>
      <c r="U257" s="332"/>
      <c r="V257" s="332"/>
      <c r="Z257" s="333"/>
      <c r="AA257" s="333"/>
      <c r="AB257" s="333"/>
      <c r="AC257" s="333"/>
      <c r="AD257" s="333"/>
      <c r="AE257" s="333"/>
    </row>
    <row r="258" spans="1:31" hidden="1" x14ac:dyDescent="0.35">
      <c r="A258" s="332" t="str">
        <f>IF(AND(F260=G260,H260=I260,J260=K260,F260="A"),"2016 - kwh",IF(AND(F260=G260,H260=I260,J260&lt;&gt;K260,F260="A"),"2017 - kwh",IF(AND(F260=G260,H260&lt;&gt;I260,F260="A"),"2018 - kwh","N/A")))</f>
        <v>N/A</v>
      </c>
      <c r="B258" s="332" t="str">
        <f>IF(AND(F260="A",G260="A"),"A","")</f>
        <v/>
      </c>
      <c r="C258" s="338" t="s">
        <v>369</v>
      </c>
      <c r="D258" s="339"/>
      <c r="E258" s="340" t="s">
        <v>243</v>
      </c>
      <c r="F258" s="341"/>
      <c r="G258" s="341"/>
      <c r="H258" s="341"/>
      <c r="I258" s="341"/>
      <c r="J258" s="341"/>
      <c r="K258" s="341"/>
      <c r="L258" s="341"/>
      <c r="M258" s="341"/>
      <c r="N258" s="341"/>
      <c r="O258" s="341"/>
      <c r="P258" s="332"/>
      <c r="Q258" s="332"/>
      <c r="R258" s="332"/>
      <c r="S258" s="332"/>
      <c r="T258" s="332"/>
      <c r="U258" s="332"/>
      <c r="V258" s="332"/>
      <c r="Z258" s="333"/>
      <c r="AA258" s="333" t="str">
        <f>IF(AND(F260=G260,H260=I260,F260="A"),"2016 - kwh","")</f>
        <v/>
      </c>
      <c r="AB258" s="333" t="str">
        <f>IF(OR(B258="2017 - kwh",B258="2018 - kwh"),"2016 - kwh","")</f>
        <v/>
      </c>
      <c r="AC258" s="333"/>
      <c r="AD258" s="333"/>
      <c r="AE258" s="333"/>
    </row>
    <row r="259" spans="1:31" hidden="1" x14ac:dyDescent="0.35">
      <c r="A259" s="332" t="str">
        <f>IF(AND(F260=G260,H260=I260,J260=K260,F260="A"),"2016 - kw",IF(AND(F260=G260,H260=I260,J260&lt;&gt;K260,F260="A"),"2017 - kw",IF(AND(F260=G260,H260&lt;&gt;I260,F260="A"),"2018 - kw","N/A")))</f>
        <v>N/A</v>
      </c>
      <c r="B259" s="332" t="str">
        <f>IF(AND(F260="A",G260="A"),"A","")</f>
        <v/>
      </c>
      <c r="C259" s="342"/>
      <c r="D259" s="343" t="str">
        <f>D258 &amp; "kW"</f>
        <v>kW</v>
      </c>
      <c r="E259" s="344" t="s">
        <v>292</v>
      </c>
      <c r="F259" s="341"/>
      <c r="G259" s="341"/>
      <c r="H259" s="341"/>
      <c r="I259" s="341"/>
      <c r="J259" s="341"/>
      <c r="K259" s="341"/>
      <c r="L259" s="341"/>
      <c r="M259" s="341"/>
      <c r="N259" s="341"/>
      <c r="O259" s="341"/>
      <c r="P259" s="332"/>
      <c r="Q259" s="332"/>
      <c r="R259" s="332"/>
      <c r="S259" s="332"/>
      <c r="T259" s="332"/>
      <c r="U259" s="332"/>
      <c r="V259" s="332"/>
      <c r="Z259" s="333"/>
      <c r="AA259" s="333" t="str">
        <f>IF(AND(F260=G260,H260=I260,F260="A"),"2016 - kw","")</f>
        <v/>
      </c>
      <c r="AB259" s="333" t="str">
        <f>IF(OR(B259="2017 - kw",B259="2018 - kw"),"2016 - kw","")</f>
        <v/>
      </c>
      <c r="AC259" s="333"/>
      <c r="AD259" s="333"/>
      <c r="AE259" s="333"/>
    </row>
    <row r="260" spans="1:31" hidden="1" x14ac:dyDescent="0.35">
      <c r="A260" s="332"/>
      <c r="B260" s="332"/>
      <c r="C260" s="345"/>
      <c r="D260" s="346"/>
      <c r="E260" s="347" t="s">
        <v>293</v>
      </c>
      <c r="F260" s="348"/>
      <c r="G260" s="348"/>
      <c r="H260" s="348"/>
      <c r="I260" s="348"/>
      <c r="J260" s="348"/>
      <c r="K260" s="348"/>
      <c r="L260" s="348"/>
      <c r="M260" s="348"/>
      <c r="N260" s="348"/>
      <c r="O260" s="348"/>
      <c r="P260" s="332"/>
      <c r="Q260" s="332"/>
      <c r="R260" s="332"/>
      <c r="S260" s="332"/>
      <c r="T260" s="332"/>
      <c r="U260" s="332"/>
      <c r="V260" s="332"/>
      <c r="Z260" s="333"/>
      <c r="AA260" s="333"/>
      <c r="AB260" s="333"/>
      <c r="AC260" s="333"/>
      <c r="AD260" s="333"/>
      <c r="AE260" s="333"/>
    </row>
    <row r="261" spans="1:31" hidden="1" x14ac:dyDescent="0.35">
      <c r="A261" s="332" t="str">
        <f>IF(AND(F263=G263,H263=I263,J263=K263,F263="A"),"2016 - kwh",IF(AND(F263=G263,H263=I263,J263&lt;&gt;K263,F263="A"),"2017 - kwh",IF(AND(F263=G263,H263&lt;&gt;I263,F263="A"),"2018 - kwh","N/A")))</f>
        <v>N/A</v>
      </c>
      <c r="B261" s="332" t="str">
        <f>IF(AND(F263="A",G263="A"),"A","")</f>
        <v/>
      </c>
      <c r="C261" s="338" t="s">
        <v>370</v>
      </c>
      <c r="D261" s="339"/>
      <c r="E261" s="340" t="s">
        <v>243</v>
      </c>
      <c r="F261" s="341"/>
      <c r="G261" s="341"/>
      <c r="H261" s="341"/>
      <c r="I261" s="341"/>
      <c r="J261" s="341"/>
      <c r="K261" s="341"/>
      <c r="L261" s="341"/>
      <c r="M261" s="341"/>
      <c r="N261" s="341"/>
      <c r="O261" s="341"/>
      <c r="P261" s="332"/>
      <c r="Q261" s="332"/>
      <c r="R261" s="332"/>
      <c r="S261" s="332"/>
      <c r="T261" s="332"/>
      <c r="U261" s="332"/>
      <c r="V261" s="332"/>
      <c r="Z261" s="333"/>
      <c r="AA261" s="333" t="str">
        <f>IF(AND(F263=G263,H263=I263,F263="A"),"2016 - kwh","")</f>
        <v/>
      </c>
      <c r="AB261" s="333" t="str">
        <f>IF(OR(B261="2017 - kwh",B261="2018 - kwh"),"2016 - kwh","")</f>
        <v/>
      </c>
      <c r="AC261" s="333"/>
      <c r="AD261" s="333"/>
      <c r="AE261" s="333"/>
    </row>
    <row r="262" spans="1:31" hidden="1" x14ac:dyDescent="0.35">
      <c r="A262" s="332" t="str">
        <f>IF(AND(F263=G263,H263=I263,J263=K263,F263="A"),"2016 - kw",IF(AND(F263=G263,H263=I263,J263&lt;&gt;K263,F263="A"),"2017 - kw",IF(AND(F263=G263,H263&lt;&gt;I263,F263="A"),"2018 - kw","N/A")))</f>
        <v>N/A</v>
      </c>
      <c r="B262" s="332" t="str">
        <f>IF(AND(F263="A",G263="A"),"A","")</f>
        <v/>
      </c>
      <c r="C262" s="342"/>
      <c r="D262" s="343" t="str">
        <f>D261 &amp; "kW"</f>
        <v>kW</v>
      </c>
      <c r="E262" s="344" t="s">
        <v>292</v>
      </c>
      <c r="F262" s="341"/>
      <c r="G262" s="341"/>
      <c r="H262" s="341"/>
      <c r="I262" s="341"/>
      <c r="J262" s="341"/>
      <c r="K262" s="341"/>
      <c r="L262" s="341"/>
      <c r="M262" s="341"/>
      <c r="N262" s="341"/>
      <c r="O262" s="341"/>
      <c r="P262" s="332"/>
      <c r="Q262" s="332"/>
      <c r="R262" s="332"/>
      <c r="S262" s="332"/>
      <c r="T262" s="332"/>
      <c r="U262" s="332"/>
      <c r="V262" s="332"/>
      <c r="Z262" s="333"/>
      <c r="AA262" s="333" t="str">
        <f>IF(AND(F263=G263,H263=I263,F263="A"),"2016 - kw","")</f>
        <v/>
      </c>
      <c r="AB262" s="333" t="str">
        <f>IF(OR(B262="2017 - kw",B262="2018 - kw"),"2016 - kw","")</f>
        <v/>
      </c>
      <c r="AC262" s="333"/>
      <c r="AD262" s="333"/>
      <c r="AE262" s="333"/>
    </row>
    <row r="263" spans="1:31" hidden="1" x14ac:dyDescent="0.35">
      <c r="A263" s="332"/>
      <c r="B263" s="332"/>
      <c r="C263" s="345"/>
      <c r="D263" s="346"/>
      <c r="E263" s="347" t="s">
        <v>293</v>
      </c>
      <c r="F263" s="348"/>
      <c r="G263" s="348"/>
      <c r="H263" s="348"/>
      <c r="I263" s="348"/>
      <c r="J263" s="348"/>
      <c r="K263" s="348"/>
      <c r="L263" s="348"/>
      <c r="M263" s="348"/>
      <c r="N263" s="348"/>
      <c r="O263" s="348"/>
      <c r="P263" s="332"/>
      <c r="Q263" s="332"/>
      <c r="R263" s="332"/>
      <c r="S263" s="332"/>
      <c r="T263" s="332"/>
      <c r="U263" s="332"/>
      <c r="V263" s="332"/>
      <c r="Z263" s="333"/>
      <c r="AA263" s="333"/>
      <c r="AB263" s="333"/>
      <c r="AC263" s="333"/>
      <c r="AD263" s="333"/>
      <c r="AE263" s="333"/>
    </row>
    <row r="264" spans="1:31" hidden="1" x14ac:dyDescent="0.35">
      <c r="A264" s="332" t="str">
        <f>IF(AND(F266=G266,H266=I266,J266=K266,F266="A"),"2016 - kwh",IF(AND(F266=G266,H266=I266,J266&lt;&gt;K266,F266="A"),"2017 - kwh",IF(AND(F266=G266,H266&lt;&gt;I266,F266="A"),"2018 - kwh","N/A")))</f>
        <v>N/A</v>
      </c>
      <c r="B264" s="332" t="str">
        <f>IF(AND(F266="A",G266="A"),"A","")</f>
        <v/>
      </c>
      <c r="C264" s="338" t="s">
        <v>371</v>
      </c>
      <c r="D264" s="339"/>
      <c r="E264" s="340" t="s">
        <v>243</v>
      </c>
      <c r="F264" s="341"/>
      <c r="G264" s="341"/>
      <c r="H264" s="341"/>
      <c r="I264" s="341"/>
      <c r="J264" s="341"/>
      <c r="K264" s="341"/>
      <c r="L264" s="341"/>
      <c r="M264" s="341"/>
      <c r="N264" s="341"/>
      <c r="O264" s="341"/>
      <c r="P264" s="332"/>
      <c r="Q264" s="332"/>
      <c r="R264" s="332"/>
      <c r="S264" s="332"/>
      <c r="T264" s="332"/>
      <c r="U264" s="332"/>
      <c r="V264" s="332"/>
      <c r="Z264" s="333"/>
      <c r="AA264" s="333" t="str">
        <f>IF(AND(F266=G266,H266=I266,F266="A"),"2016 - kwh","")</f>
        <v/>
      </c>
      <c r="AB264" s="333" t="str">
        <f>IF(OR(B264="2017 - kwh",B264="2018 - kwh"),"2016 - kwh","")</f>
        <v/>
      </c>
      <c r="AC264" s="333"/>
      <c r="AD264" s="333"/>
      <c r="AE264" s="333"/>
    </row>
    <row r="265" spans="1:31" hidden="1" x14ac:dyDescent="0.35">
      <c r="A265" s="332" t="str">
        <f>IF(AND(F266=G266,H266=I266,J266=K266,F266="A"),"2016 - kw",IF(AND(F266=G266,H266=I266,J266&lt;&gt;K266,F266="A"),"2017 - kw",IF(AND(F266=G266,H266&lt;&gt;I266,F266="A"),"2018 - kw","N/A")))</f>
        <v>N/A</v>
      </c>
      <c r="B265" s="332" t="str">
        <f>IF(AND(F266="A",G266="A"),"A","")</f>
        <v/>
      </c>
      <c r="C265" s="342"/>
      <c r="D265" s="343" t="str">
        <f>D264 &amp; "kW"</f>
        <v>kW</v>
      </c>
      <c r="E265" s="344" t="s">
        <v>292</v>
      </c>
      <c r="F265" s="341"/>
      <c r="G265" s="341"/>
      <c r="H265" s="341"/>
      <c r="I265" s="341"/>
      <c r="J265" s="341"/>
      <c r="K265" s="341"/>
      <c r="L265" s="341"/>
      <c r="M265" s="341"/>
      <c r="N265" s="341"/>
      <c r="O265" s="341"/>
      <c r="P265" s="332"/>
      <c r="Q265" s="332"/>
      <c r="R265" s="332"/>
      <c r="S265" s="332"/>
      <c r="T265" s="332"/>
      <c r="U265" s="332"/>
      <c r="V265" s="332"/>
      <c r="Z265" s="333"/>
      <c r="AA265" s="333" t="str">
        <f>IF(AND(F266=G266,H266=I266,F266="A"),"2016 - kw","")</f>
        <v/>
      </c>
      <c r="AB265" s="333" t="str">
        <f>IF(OR(B265="2017 - kw",B265="2018 - kw"),"2016 - kw","")</f>
        <v/>
      </c>
      <c r="AC265" s="333"/>
      <c r="AD265" s="333"/>
      <c r="AE265" s="333"/>
    </row>
    <row r="266" spans="1:31" hidden="1" x14ac:dyDescent="0.35">
      <c r="A266" s="332"/>
      <c r="B266" s="332"/>
      <c r="C266" s="345"/>
      <c r="D266" s="346"/>
      <c r="E266" s="347" t="s">
        <v>293</v>
      </c>
      <c r="F266" s="348"/>
      <c r="G266" s="348"/>
      <c r="H266" s="348"/>
      <c r="I266" s="348"/>
      <c r="J266" s="348"/>
      <c r="K266" s="348"/>
      <c r="L266" s="348"/>
      <c r="M266" s="348"/>
      <c r="N266" s="348"/>
      <c r="O266" s="348"/>
      <c r="P266" s="332"/>
      <c r="Q266" s="332"/>
      <c r="R266" s="332"/>
      <c r="S266" s="332"/>
      <c r="T266" s="332"/>
      <c r="U266" s="332"/>
      <c r="V266" s="332"/>
      <c r="Z266" s="333"/>
      <c r="AA266" s="333"/>
      <c r="AB266" s="333"/>
      <c r="AC266" s="333"/>
      <c r="AD266" s="333"/>
      <c r="AE266" s="333"/>
    </row>
    <row r="267" spans="1:31" hidden="1" x14ac:dyDescent="0.35">
      <c r="A267" s="332" t="str">
        <f>IF(AND(F269=G269,H269=I269,J269=K269,F269="A"),"2016 - kwh",IF(AND(F269=G269,H269=I269,J269&lt;&gt;K269,F269="A"),"2017 - kwh",IF(AND(F269=G269,H269&lt;&gt;I269,F269="A"),"2018 - kwh","N/A")))</f>
        <v>N/A</v>
      </c>
      <c r="B267" s="332" t="str">
        <f>IF(AND(F269="A",G269="A"),"A","")</f>
        <v/>
      </c>
      <c r="C267" s="338" t="s">
        <v>372</v>
      </c>
      <c r="D267" s="339"/>
      <c r="E267" s="340" t="s">
        <v>243</v>
      </c>
      <c r="F267" s="341"/>
      <c r="G267" s="341"/>
      <c r="H267" s="341"/>
      <c r="I267" s="341"/>
      <c r="J267" s="341"/>
      <c r="K267" s="341"/>
      <c r="L267" s="341"/>
      <c r="M267" s="341"/>
      <c r="N267" s="341"/>
      <c r="O267" s="341"/>
      <c r="P267" s="332"/>
      <c r="Q267" s="332"/>
      <c r="R267" s="332"/>
      <c r="S267" s="332"/>
      <c r="T267" s="332"/>
      <c r="U267" s="332"/>
      <c r="V267" s="332"/>
      <c r="Z267" s="333"/>
      <c r="AA267" s="333" t="str">
        <f>IF(AND(F269=G269,H269=I269,F269="A"),"2016 - kwh","")</f>
        <v/>
      </c>
      <c r="AB267" s="333" t="str">
        <f>IF(OR(B267="2017 - kwh",B267="2018 - kwh"),"2016 - kwh","")</f>
        <v/>
      </c>
      <c r="AC267" s="333"/>
      <c r="AD267" s="333"/>
      <c r="AE267" s="333"/>
    </row>
    <row r="268" spans="1:31" hidden="1" x14ac:dyDescent="0.35">
      <c r="A268" s="332" t="str">
        <f>IF(AND(F269=G269,H269=I269,J269=K269,F269="A"),"2016 - kw",IF(AND(F269=G269,H269=I269,J269&lt;&gt;K269,F269="A"),"2017 - kw",IF(AND(F269=G269,H269&lt;&gt;I269,F269="A"),"2018 - kw","N/A")))</f>
        <v>N/A</v>
      </c>
      <c r="B268" s="332" t="str">
        <f>IF(AND(F269="A",G269="A"),"A","")</f>
        <v/>
      </c>
      <c r="C268" s="342"/>
      <c r="D268" s="343" t="str">
        <f>D267 &amp; "kW"</f>
        <v>kW</v>
      </c>
      <c r="E268" s="344" t="s">
        <v>292</v>
      </c>
      <c r="F268" s="341"/>
      <c r="G268" s="341"/>
      <c r="H268" s="341"/>
      <c r="I268" s="341"/>
      <c r="J268" s="341"/>
      <c r="K268" s="341"/>
      <c r="L268" s="341"/>
      <c r="M268" s="341"/>
      <c r="N268" s="341"/>
      <c r="O268" s="341"/>
      <c r="P268" s="332"/>
      <c r="Q268" s="332"/>
      <c r="R268" s="332"/>
      <c r="S268" s="332"/>
      <c r="T268" s="332"/>
      <c r="U268" s="332"/>
      <c r="V268" s="332"/>
      <c r="Z268" s="333"/>
      <c r="AA268" s="333" t="str">
        <f>IF(AND(F269=G269,H269=I269,F269="A"),"2016 - kw","")</f>
        <v/>
      </c>
      <c r="AB268" s="333" t="str">
        <f>IF(OR(B268="2017 - kw",B268="2018 - kw"),"2016 - kw","")</f>
        <v/>
      </c>
      <c r="AC268" s="333"/>
      <c r="AD268" s="333"/>
      <c r="AE268" s="333"/>
    </row>
    <row r="269" spans="1:31" hidden="1" x14ac:dyDescent="0.35">
      <c r="A269" s="332"/>
      <c r="B269" s="332"/>
      <c r="C269" s="345"/>
      <c r="D269" s="346"/>
      <c r="E269" s="347" t="s">
        <v>293</v>
      </c>
      <c r="F269" s="348"/>
      <c r="G269" s="348"/>
      <c r="H269" s="348"/>
      <c r="I269" s="348"/>
      <c r="J269" s="348"/>
      <c r="K269" s="348"/>
      <c r="L269" s="348"/>
      <c r="M269" s="348"/>
      <c r="N269" s="348"/>
      <c r="O269" s="348"/>
      <c r="P269" s="332"/>
      <c r="Q269" s="332"/>
      <c r="R269" s="332"/>
      <c r="S269" s="332"/>
      <c r="T269" s="332"/>
      <c r="U269" s="332"/>
      <c r="V269" s="332"/>
      <c r="Z269" s="333"/>
      <c r="AA269" s="333"/>
      <c r="AB269" s="333"/>
      <c r="AC269" s="333"/>
      <c r="AD269" s="333"/>
      <c r="AE269" s="333"/>
    </row>
    <row r="270" spans="1:31" hidden="1" x14ac:dyDescent="0.35">
      <c r="A270" s="332" t="str">
        <f>IF(AND(F272=G272,H272=I272,J272=K272,F272="A"),"2016 - kwh",IF(AND(F272=G272,H272=I272,J272&lt;&gt;K272,F272="A"),"2017 - kwh",IF(AND(F272=G272,H272&lt;&gt;I272,F272="A"),"2018 - kwh","N/A")))</f>
        <v>N/A</v>
      </c>
      <c r="B270" s="332" t="str">
        <f>IF(AND(F272="A",G272="A"),"A","")</f>
        <v/>
      </c>
      <c r="C270" s="338" t="s">
        <v>373</v>
      </c>
      <c r="D270" s="339"/>
      <c r="E270" s="340" t="s">
        <v>243</v>
      </c>
      <c r="F270" s="341"/>
      <c r="G270" s="341"/>
      <c r="H270" s="341"/>
      <c r="I270" s="341"/>
      <c r="J270" s="341"/>
      <c r="K270" s="341"/>
      <c r="L270" s="341"/>
      <c r="M270" s="341"/>
      <c r="N270" s="341"/>
      <c r="O270" s="341"/>
      <c r="P270" s="332"/>
      <c r="Q270" s="332"/>
      <c r="R270" s="332"/>
      <c r="S270" s="332"/>
      <c r="T270" s="332"/>
      <c r="U270" s="332"/>
      <c r="V270" s="332"/>
      <c r="Z270" s="333"/>
      <c r="AA270" s="333" t="str">
        <f>IF(AND(F272=G272,H272=I272,F272="A"),"2016 - kwh","")</f>
        <v/>
      </c>
      <c r="AB270" s="333" t="str">
        <f>IF(OR(B270="2017 - kwh",B270="2018 - kwh"),"2016 - kwh","")</f>
        <v/>
      </c>
      <c r="AC270" s="333"/>
      <c r="AD270" s="333"/>
      <c r="AE270" s="333"/>
    </row>
    <row r="271" spans="1:31" hidden="1" x14ac:dyDescent="0.35">
      <c r="A271" s="332" t="str">
        <f>IF(AND(F272=G272,H272=I272,J272=K272,F272="A"),"2016 - kw",IF(AND(F272=G272,H272=I272,J272&lt;&gt;K272,F272="A"),"2017 - kw",IF(AND(F272=G272,H272&lt;&gt;I272,F272="A"),"2018 - kw","N/A")))</f>
        <v>N/A</v>
      </c>
      <c r="B271" s="332" t="str">
        <f>IF(AND(F272="A",G272="A"),"A","")</f>
        <v/>
      </c>
      <c r="C271" s="342"/>
      <c r="D271" s="343" t="str">
        <f>D270 &amp; "kW"</f>
        <v>kW</v>
      </c>
      <c r="E271" s="344" t="s">
        <v>292</v>
      </c>
      <c r="F271" s="341"/>
      <c r="G271" s="341"/>
      <c r="H271" s="341"/>
      <c r="I271" s="341"/>
      <c r="J271" s="341"/>
      <c r="K271" s="341"/>
      <c r="L271" s="341"/>
      <c r="M271" s="341"/>
      <c r="N271" s="341"/>
      <c r="O271" s="341"/>
      <c r="P271" s="332"/>
      <c r="Q271" s="332"/>
      <c r="R271" s="332"/>
      <c r="S271" s="332"/>
      <c r="T271" s="332"/>
      <c r="U271" s="332"/>
      <c r="V271" s="332"/>
      <c r="Z271" s="333"/>
      <c r="AA271" s="333" t="str">
        <f>IF(AND(F272=G272,H272=I272,F272="A"),"2016 - kw","")</f>
        <v/>
      </c>
      <c r="AB271" s="333" t="str">
        <f>IF(OR(B271="2017 - kw",B271="2018 - kw"),"2016 - kw","")</f>
        <v/>
      </c>
      <c r="AC271" s="333"/>
      <c r="AD271" s="333"/>
      <c r="AE271" s="333"/>
    </row>
    <row r="272" spans="1:31" hidden="1" x14ac:dyDescent="0.35">
      <c r="A272" s="332"/>
      <c r="B272" s="332"/>
      <c r="C272" s="345"/>
      <c r="D272" s="346"/>
      <c r="E272" s="347" t="s">
        <v>293</v>
      </c>
      <c r="F272" s="348"/>
      <c r="G272" s="348"/>
      <c r="H272" s="348"/>
      <c r="I272" s="348"/>
      <c r="J272" s="348"/>
      <c r="K272" s="348"/>
      <c r="L272" s="348"/>
      <c r="M272" s="348"/>
      <c r="N272" s="348"/>
      <c r="O272" s="348"/>
      <c r="P272" s="332"/>
      <c r="Q272" s="332"/>
      <c r="R272" s="332"/>
      <c r="S272" s="332"/>
      <c r="T272" s="332"/>
      <c r="U272" s="332"/>
      <c r="V272" s="332"/>
      <c r="Z272" s="333"/>
      <c r="AA272" s="333"/>
      <c r="AB272" s="333"/>
      <c r="AC272" s="333"/>
      <c r="AD272" s="333"/>
      <c r="AE272" s="333"/>
    </row>
    <row r="273" spans="1:31" hidden="1" x14ac:dyDescent="0.35">
      <c r="A273" s="332" t="str">
        <f>IF(AND(F275=G275,H275=I275,J275=K275,F275="A"),"2016 - kwh",IF(AND(F275=G275,H275=I275,J275&lt;&gt;K275,F275="A"),"2017 - kwh",IF(AND(F275=G275,H275&lt;&gt;I275,F275="A"),"2018 - kwh","N/A")))</f>
        <v>N/A</v>
      </c>
      <c r="B273" s="332" t="str">
        <f>IF(AND(F275="A",G275="A"),"A","")</f>
        <v/>
      </c>
      <c r="C273" s="338" t="s">
        <v>374</v>
      </c>
      <c r="D273" s="339"/>
      <c r="E273" s="340" t="s">
        <v>243</v>
      </c>
      <c r="F273" s="341"/>
      <c r="G273" s="341"/>
      <c r="H273" s="341"/>
      <c r="I273" s="341"/>
      <c r="J273" s="341"/>
      <c r="K273" s="341"/>
      <c r="L273" s="341"/>
      <c r="M273" s="341"/>
      <c r="N273" s="341"/>
      <c r="O273" s="341"/>
      <c r="P273" s="332"/>
      <c r="Q273" s="332"/>
      <c r="R273" s="332"/>
      <c r="S273" s="332"/>
      <c r="T273" s="332"/>
      <c r="U273" s="332"/>
      <c r="V273" s="332"/>
      <c r="Z273" s="333"/>
      <c r="AA273" s="333" t="str">
        <f>IF(AND(F275=G275,H275=I275,F275="A"),"2016 - kwh","")</f>
        <v/>
      </c>
      <c r="AB273" s="333" t="str">
        <f>IF(OR(B273="2017 - kwh",B273="2018 - kwh"),"2016 - kwh","")</f>
        <v/>
      </c>
      <c r="AC273" s="333"/>
      <c r="AD273" s="333"/>
      <c r="AE273" s="333"/>
    </row>
    <row r="274" spans="1:31" hidden="1" x14ac:dyDescent="0.35">
      <c r="A274" s="332" t="str">
        <f>IF(AND(F275=G275,H275=I275,J275=K275,F275="A"),"2016 - kw",IF(AND(F275=G275,H275=I275,J275&lt;&gt;K275,F275="A"),"2017 - kw",IF(AND(F275=G275,H275&lt;&gt;I275,F275="A"),"2018 - kw","N/A")))</f>
        <v>N/A</v>
      </c>
      <c r="B274" s="332" t="str">
        <f>IF(AND(F275="A",G275="A"),"A","")</f>
        <v/>
      </c>
      <c r="C274" s="342"/>
      <c r="D274" s="343" t="str">
        <f>D273 &amp; "kW"</f>
        <v>kW</v>
      </c>
      <c r="E274" s="344" t="s">
        <v>292</v>
      </c>
      <c r="F274" s="341"/>
      <c r="G274" s="341"/>
      <c r="H274" s="341"/>
      <c r="I274" s="341"/>
      <c r="J274" s="341"/>
      <c r="K274" s="341"/>
      <c r="L274" s="341"/>
      <c r="M274" s="341"/>
      <c r="N274" s="341"/>
      <c r="O274" s="341"/>
      <c r="P274" s="332"/>
      <c r="Q274" s="332"/>
      <c r="R274" s="332"/>
      <c r="S274" s="332"/>
      <c r="T274" s="332"/>
      <c r="U274" s="332"/>
      <c r="V274" s="332"/>
      <c r="Z274" s="333"/>
      <c r="AA274" s="333" t="str">
        <f>IF(AND(F275=G275,H275=I275,F275="A"),"2016 - kw","")</f>
        <v/>
      </c>
      <c r="AB274" s="333" t="str">
        <f>IF(OR(B274="2017 - kw",B274="2018 - kw"),"2016 - kw","")</f>
        <v/>
      </c>
      <c r="AC274" s="333"/>
      <c r="AD274" s="333"/>
      <c r="AE274" s="333"/>
    </row>
    <row r="275" spans="1:31" hidden="1" x14ac:dyDescent="0.35">
      <c r="A275" s="332"/>
      <c r="B275" s="332"/>
      <c r="C275" s="345"/>
      <c r="D275" s="346"/>
      <c r="E275" s="347" t="s">
        <v>293</v>
      </c>
      <c r="F275" s="348"/>
      <c r="G275" s="348"/>
      <c r="H275" s="348"/>
      <c r="I275" s="348"/>
      <c r="J275" s="348"/>
      <c r="K275" s="348"/>
      <c r="L275" s="348"/>
      <c r="M275" s="348"/>
      <c r="N275" s="348"/>
      <c r="O275" s="348"/>
      <c r="P275" s="332"/>
      <c r="Q275" s="332"/>
      <c r="R275" s="332"/>
      <c r="S275" s="332"/>
      <c r="T275" s="332"/>
      <c r="U275" s="332"/>
      <c r="V275" s="332"/>
      <c r="Z275" s="333"/>
      <c r="AA275" s="333"/>
      <c r="AB275" s="333"/>
      <c r="AC275" s="333"/>
      <c r="AD275" s="333"/>
      <c r="AE275" s="333"/>
    </row>
    <row r="276" spans="1:31" hidden="1" x14ac:dyDescent="0.35">
      <c r="A276" s="332" t="str">
        <f>IF(AND(F278=G278,H278=I278,J278=K278,F278="A"),"2016 - kwh",IF(AND(F278=G278,H278=I278,J278&lt;&gt;K278,F278="A"),"2017 - kwh",IF(AND(F278=G278,H278&lt;&gt;I278,F278="A"),"2018 - kwh","N/A")))</f>
        <v>N/A</v>
      </c>
      <c r="B276" s="332" t="str">
        <f>IF(AND(F278="A",G278="A"),"A","")</f>
        <v/>
      </c>
      <c r="C276" s="338" t="s">
        <v>375</v>
      </c>
      <c r="D276" s="339"/>
      <c r="E276" s="340" t="s">
        <v>243</v>
      </c>
      <c r="F276" s="341"/>
      <c r="G276" s="341"/>
      <c r="H276" s="341"/>
      <c r="I276" s="341"/>
      <c r="J276" s="341"/>
      <c r="K276" s="341"/>
      <c r="L276" s="341"/>
      <c r="M276" s="341"/>
      <c r="N276" s="341"/>
      <c r="O276" s="341"/>
      <c r="P276" s="332"/>
      <c r="Q276" s="332"/>
      <c r="R276" s="332"/>
      <c r="S276" s="332"/>
      <c r="T276" s="332"/>
      <c r="U276" s="332"/>
      <c r="V276" s="332"/>
      <c r="Z276" s="333"/>
      <c r="AA276" s="333" t="str">
        <f>IF(AND(F278=G278,H278=I278,F278="A"),"2016 - kwh","")</f>
        <v/>
      </c>
      <c r="AB276" s="333" t="str">
        <f>IF(OR(B276="2017 - kwh",B276="2018 - kwh"),"2016 - kwh","")</f>
        <v/>
      </c>
      <c r="AC276" s="333"/>
      <c r="AD276" s="333"/>
      <c r="AE276" s="333"/>
    </row>
    <row r="277" spans="1:31" hidden="1" x14ac:dyDescent="0.35">
      <c r="A277" s="332" t="str">
        <f>IF(AND(F278=G278,H278=I278,J278=K278,F278="A"),"2016 - kw",IF(AND(F278=G278,H278=I278,J278&lt;&gt;K278,F278="A"),"2017 - kw",IF(AND(F278=G278,H278&lt;&gt;I278,F278="A"),"2018 - kw","N/A")))</f>
        <v>N/A</v>
      </c>
      <c r="B277" s="332" t="str">
        <f>IF(AND(F278="A",G278="A"),"A","")</f>
        <v/>
      </c>
      <c r="C277" s="342"/>
      <c r="D277" s="343" t="str">
        <f>D276 &amp; "kW"</f>
        <v>kW</v>
      </c>
      <c r="E277" s="344" t="s">
        <v>292</v>
      </c>
      <c r="F277" s="341"/>
      <c r="G277" s="341"/>
      <c r="H277" s="341"/>
      <c r="I277" s="341"/>
      <c r="J277" s="341"/>
      <c r="K277" s="341"/>
      <c r="L277" s="341"/>
      <c r="M277" s="341"/>
      <c r="N277" s="341"/>
      <c r="O277" s="341"/>
      <c r="P277" s="332"/>
      <c r="Q277" s="332"/>
      <c r="R277" s="332"/>
      <c r="S277" s="332"/>
      <c r="T277" s="332"/>
      <c r="U277" s="332"/>
      <c r="V277" s="332"/>
      <c r="Z277" s="333"/>
      <c r="AA277" s="333" t="str">
        <f>IF(AND(F278=G278,H278=I278,F278="A"),"2016 - kw","")</f>
        <v/>
      </c>
      <c r="AB277" s="333" t="str">
        <f>IF(OR(B277="2017 - kw",B277="2018 - kw"),"2016 - kw","")</f>
        <v/>
      </c>
      <c r="AC277" s="333"/>
      <c r="AD277" s="333"/>
      <c r="AE277" s="333"/>
    </row>
    <row r="278" spans="1:31" hidden="1" x14ac:dyDescent="0.35">
      <c r="A278" s="332"/>
      <c r="B278" s="332"/>
      <c r="C278" s="345"/>
      <c r="D278" s="346"/>
      <c r="E278" s="347" t="s">
        <v>293</v>
      </c>
      <c r="F278" s="348"/>
      <c r="G278" s="348"/>
      <c r="H278" s="348"/>
      <c r="I278" s="348"/>
      <c r="J278" s="348"/>
      <c r="K278" s="348"/>
      <c r="L278" s="348"/>
      <c r="M278" s="348"/>
      <c r="N278" s="348"/>
      <c r="O278" s="348"/>
      <c r="P278" s="332"/>
      <c r="Q278" s="332"/>
      <c r="R278" s="332"/>
      <c r="S278" s="332"/>
      <c r="T278" s="332"/>
      <c r="U278" s="332"/>
      <c r="V278" s="332"/>
      <c r="Z278" s="333"/>
      <c r="AA278" s="333"/>
      <c r="AB278" s="333"/>
      <c r="AC278" s="333"/>
      <c r="AD278" s="333"/>
      <c r="AE278" s="333"/>
    </row>
    <row r="279" spans="1:31" hidden="1" x14ac:dyDescent="0.35">
      <c r="A279" s="332" t="str">
        <f>IF(AND(F281=G281,H281=I281,J281=K281,F281="A"),"2016 - kwh",IF(AND(F281=G281,H281=I281,J281&lt;&gt;K281,F281="A"),"2017 - kwh",IF(AND(F281=G281,H281&lt;&gt;I281,F281="A"),"2018 - kwh","N/A")))</f>
        <v>N/A</v>
      </c>
      <c r="B279" s="332" t="str">
        <f>IF(AND(F281="A",G281="A"),"A","")</f>
        <v/>
      </c>
      <c r="C279" s="338" t="s">
        <v>376</v>
      </c>
      <c r="D279" s="339"/>
      <c r="E279" s="340" t="s">
        <v>243</v>
      </c>
      <c r="F279" s="341"/>
      <c r="G279" s="341"/>
      <c r="H279" s="341"/>
      <c r="I279" s="341"/>
      <c r="J279" s="341"/>
      <c r="K279" s="341"/>
      <c r="L279" s="341"/>
      <c r="M279" s="341"/>
      <c r="N279" s="341"/>
      <c r="O279" s="341"/>
      <c r="P279" s="332"/>
      <c r="Q279" s="332"/>
      <c r="R279" s="332"/>
      <c r="S279" s="332"/>
      <c r="T279" s="332"/>
      <c r="U279" s="332"/>
      <c r="V279" s="332"/>
      <c r="Z279" s="333"/>
      <c r="AA279" s="333" t="str">
        <f>IF(AND(F281=G281,H281=I281,F281="A"),"2016 - kwh","")</f>
        <v/>
      </c>
      <c r="AB279" s="333" t="str">
        <f>IF(OR(B279="2017 - kwh",B279="2018 - kwh"),"2016 - kwh","")</f>
        <v/>
      </c>
      <c r="AC279" s="333"/>
      <c r="AD279" s="333"/>
      <c r="AE279" s="333"/>
    </row>
    <row r="280" spans="1:31" hidden="1" x14ac:dyDescent="0.35">
      <c r="A280" s="332" t="str">
        <f>IF(AND(F281=G281,H281=I281,J281=K281,F281="A"),"2016 - kw",IF(AND(F281=G281,H281=I281,J281&lt;&gt;K281,F281="A"),"2017 - kw",IF(AND(F281=G281,H281&lt;&gt;I281,F281="A"),"2018 - kw","N/A")))</f>
        <v>N/A</v>
      </c>
      <c r="B280" s="332" t="str">
        <f>IF(AND(F281="A",G281="A"),"A","")</f>
        <v/>
      </c>
      <c r="C280" s="342"/>
      <c r="D280" s="343" t="str">
        <f>D279 &amp; "kW"</f>
        <v>kW</v>
      </c>
      <c r="E280" s="344" t="s">
        <v>292</v>
      </c>
      <c r="F280" s="341"/>
      <c r="G280" s="341"/>
      <c r="H280" s="341"/>
      <c r="I280" s="341"/>
      <c r="J280" s="341"/>
      <c r="K280" s="341"/>
      <c r="L280" s="341"/>
      <c r="M280" s="341"/>
      <c r="N280" s="341"/>
      <c r="O280" s="341"/>
      <c r="P280" s="332"/>
      <c r="Q280" s="332"/>
      <c r="R280" s="332"/>
      <c r="S280" s="332"/>
      <c r="T280" s="332"/>
      <c r="U280" s="332"/>
      <c r="V280" s="332"/>
      <c r="Z280" s="333"/>
      <c r="AA280" s="333" t="str">
        <f>IF(AND(F281=G281,H281=I281,F281="A"),"2016 - kw","")</f>
        <v/>
      </c>
      <c r="AB280" s="333" t="str">
        <f>IF(OR(B280="2017 - kw",B280="2018 - kw"),"2016 - kw","")</f>
        <v/>
      </c>
      <c r="AC280" s="333"/>
      <c r="AD280" s="333"/>
      <c r="AE280" s="333"/>
    </row>
    <row r="281" spans="1:31" hidden="1" x14ac:dyDescent="0.35">
      <c r="A281" s="332"/>
      <c r="B281" s="332"/>
      <c r="C281" s="345"/>
      <c r="D281" s="346"/>
      <c r="E281" s="347" t="s">
        <v>293</v>
      </c>
      <c r="F281" s="348"/>
      <c r="G281" s="348"/>
      <c r="H281" s="348"/>
      <c r="I281" s="348"/>
      <c r="J281" s="348"/>
      <c r="K281" s="348"/>
      <c r="L281" s="348"/>
      <c r="M281" s="348"/>
      <c r="N281" s="348"/>
      <c r="O281" s="348"/>
      <c r="P281" s="332"/>
      <c r="Q281" s="332"/>
      <c r="R281" s="332"/>
      <c r="S281" s="332"/>
      <c r="T281" s="332"/>
      <c r="U281" s="332"/>
      <c r="V281" s="332"/>
      <c r="Z281" s="333"/>
      <c r="AA281" s="333"/>
      <c r="AB281" s="333"/>
      <c r="AC281" s="333"/>
      <c r="AD281" s="333"/>
      <c r="AE281" s="333"/>
    </row>
    <row r="282" spans="1:31" hidden="1" x14ac:dyDescent="0.35">
      <c r="A282" s="332" t="str">
        <f>IF(AND(F284=G284,H284=I284,J284=K284,F284="A"),"2016 - kwh",IF(AND(F284=G284,H284=I284,J284&lt;&gt;K284,F284="A"),"2017 - kwh",IF(AND(F284=G284,H284&lt;&gt;I284,F284="A"),"2018 - kwh","N/A")))</f>
        <v>N/A</v>
      </c>
      <c r="B282" s="332" t="str">
        <f>IF(AND(F284="A",G284="A"),"A","")</f>
        <v/>
      </c>
      <c r="C282" s="338" t="s">
        <v>377</v>
      </c>
      <c r="D282" s="339"/>
      <c r="E282" s="340" t="s">
        <v>243</v>
      </c>
      <c r="F282" s="341"/>
      <c r="G282" s="341"/>
      <c r="H282" s="341"/>
      <c r="I282" s="341"/>
      <c r="J282" s="341"/>
      <c r="K282" s="341"/>
      <c r="L282" s="341"/>
      <c r="M282" s="341"/>
      <c r="N282" s="341"/>
      <c r="O282" s="341"/>
      <c r="P282" s="332"/>
      <c r="Q282" s="332"/>
      <c r="R282" s="332"/>
      <c r="S282" s="332"/>
      <c r="T282" s="332"/>
      <c r="U282" s="332"/>
      <c r="V282" s="332"/>
      <c r="Z282" s="333"/>
      <c r="AA282" s="333" t="str">
        <f>IF(AND(F284=G284,H284=I284,F284="A"),"2016 - kwh","")</f>
        <v/>
      </c>
      <c r="AB282" s="333" t="str">
        <f>IF(OR(B282="2017 - kwh",B282="2018 - kwh"),"2016 - kwh","")</f>
        <v/>
      </c>
      <c r="AC282" s="333"/>
      <c r="AD282" s="333"/>
      <c r="AE282" s="333"/>
    </row>
    <row r="283" spans="1:31" hidden="1" x14ac:dyDescent="0.35">
      <c r="A283" s="332" t="str">
        <f>IF(AND(F284=G284,H284=I284,J284=K284,F284="A"),"2016 - kw",IF(AND(F284=G284,H284=I284,J284&lt;&gt;K284,F284="A"),"2017 - kw",IF(AND(F284=G284,H284&lt;&gt;I284,F284="A"),"2018 - kw","N/A")))</f>
        <v>N/A</v>
      </c>
      <c r="B283" s="332" t="str">
        <f>IF(AND(F284="A",G284="A"),"A","")</f>
        <v/>
      </c>
      <c r="C283" s="342"/>
      <c r="D283" s="343" t="str">
        <f>D282 &amp; "kW"</f>
        <v>kW</v>
      </c>
      <c r="E283" s="344" t="s">
        <v>292</v>
      </c>
      <c r="F283" s="341"/>
      <c r="G283" s="341"/>
      <c r="H283" s="341"/>
      <c r="I283" s="341"/>
      <c r="J283" s="341"/>
      <c r="K283" s="341"/>
      <c r="L283" s="341"/>
      <c r="M283" s="341"/>
      <c r="N283" s="341"/>
      <c r="O283" s="341"/>
      <c r="P283" s="332"/>
      <c r="Q283" s="332"/>
      <c r="R283" s="332"/>
      <c r="S283" s="332"/>
      <c r="T283" s="332"/>
      <c r="U283" s="332"/>
      <c r="V283" s="332"/>
      <c r="Z283" s="333"/>
      <c r="AA283" s="333" t="str">
        <f>IF(AND(F284=G284,H284=I284,F284="A"),"2016 - kw","")</f>
        <v/>
      </c>
      <c r="AB283" s="333" t="str">
        <f>IF(OR(B283="2017 - kw",B283="2018 - kw"),"2016 - kw","")</f>
        <v/>
      </c>
      <c r="AC283" s="333"/>
      <c r="AD283" s="333"/>
      <c r="AE283" s="333"/>
    </row>
    <row r="284" spans="1:31" hidden="1" x14ac:dyDescent="0.35">
      <c r="A284" s="332"/>
      <c r="B284" s="332"/>
      <c r="C284" s="345"/>
      <c r="D284" s="346"/>
      <c r="E284" s="347" t="s">
        <v>293</v>
      </c>
      <c r="F284" s="348"/>
      <c r="G284" s="348"/>
      <c r="H284" s="348"/>
      <c r="I284" s="348"/>
      <c r="J284" s="348"/>
      <c r="K284" s="348"/>
      <c r="L284" s="348"/>
      <c r="M284" s="348"/>
      <c r="N284" s="348"/>
      <c r="O284" s="348"/>
      <c r="P284" s="332"/>
      <c r="Q284" s="332"/>
      <c r="R284" s="332"/>
      <c r="S284" s="332"/>
      <c r="T284" s="332"/>
      <c r="U284" s="332"/>
      <c r="V284" s="332"/>
      <c r="Z284" s="333"/>
      <c r="AA284" s="333"/>
      <c r="AB284" s="333"/>
      <c r="AC284" s="333"/>
      <c r="AD284" s="333"/>
      <c r="AE284" s="333"/>
    </row>
    <row r="285" spans="1:31" hidden="1" x14ac:dyDescent="0.35">
      <c r="A285" s="332" t="str">
        <f>IF(AND(F287=G287,H287=I287,J287=K287,F287="A"),"2016 - kwh",IF(AND(F287=G287,H287=I287,J287&lt;&gt;K287,F287="A"),"2017 - kwh",IF(AND(F287=G287,H287&lt;&gt;I287,F287="A"),"2018 - kwh","N/A")))</f>
        <v>N/A</v>
      </c>
      <c r="B285" s="332" t="str">
        <f>IF(AND(F287="A",G287="A"),"A","")</f>
        <v/>
      </c>
      <c r="C285" s="338" t="s">
        <v>378</v>
      </c>
      <c r="D285" s="339"/>
      <c r="E285" s="340" t="s">
        <v>243</v>
      </c>
      <c r="F285" s="341"/>
      <c r="G285" s="341"/>
      <c r="H285" s="341"/>
      <c r="I285" s="341"/>
      <c r="J285" s="341"/>
      <c r="K285" s="341"/>
      <c r="L285" s="341"/>
      <c r="M285" s="341"/>
      <c r="N285" s="341"/>
      <c r="O285" s="341"/>
      <c r="P285" s="332"/>
      <c r="Q285" s="332"/>
      <c r="R285" s="332"/>
      <c r="S285" s="332"/>
      <c r="T285" s="332"/>
      <c r="U285" s="332"/>
      <c r="V285" s="332"/>
      <c r="Z285" s="333"/>
      <c r="AA285" s="333" t="str">
        <f>IF(AND(F287=G287,H287=I287,F287="A"),"2016 - kwh","")</f>
        <v/>
      </c>
      <c r="AB285" s="333" t="str">
        <f>IF(OR(B285="2017 - kwh",B285="2018 - kwh"),"2016 - kwh","")</f>
        <v/>
      </c>
      <c r="AC285" s="333"/>
      <c r="AD285" s="333"/>
      <c r="AE285" s="333"/>
    </row>
    <row r="286" spans="1:31" hidden="1" x14ac:dyDescent="0.35">
      <c r="A286" s="332" t="str">
        <f>IF(AND(F287=G287,H287=I287,J287=K287,F287="A"),"2016 - kw",IF(AND(F287=G287,H287=I287,J287&lt;&gt;K287,F287="A"),"2017 - kw",IF(AND(F287=G287,H287&lt;&gt;I287,F287="A"),"2018 - kw","N/A")))</f>
        <v>N/A</v>
      </c>
      <c r="B286" s="332" t="str">
        <f>IF(AND(F287="A",G287="A"),"A","")</f>
        <v/>
      </c>
      <c r="C286" s="342"/>
      <c r="D286" s="343" t="str">
        <f>D285 &amp; "kW"</f>
        <v>kW</v>
      </c>
      <c r="E286" s="344" t="s">
        <v>292</v>
      </c>
      <c r="F286" s="341"/>
      <c r="G286" s="341"/>
      <c r="H286" s="341"/>
      <c r="I286" s="341"/>
      <c r="J286" s="341"/>
      <c r="K286" s="341"/>
      <c r="L286" s="341"/>
      <c r="M286" s="341"/>
      <c r="N286" s="341"/>
      <c r="O286" s="341"/>
      <c r="P286" s="332"/>
      <c r="Q286" s="332"/>
      <c r="R286" s="332"/>
      <c r="S286" s="332"/>
      <c r="T286" s="332"/>
      <c r="U286" s="332"/>
      <c r="V286" s="332"/>
      <c r="Z286" s="333"/>
      <c r="AA286" s="333" t="str">
        <f>IF(AND(F287=G287,H287=I287,F287="A"),"2016 - kw","")</f>
        <v/>
      </c>
      <c r="AB286" s="333" t="str">
        <f>IF(OR(B286="2017 - kw",B286="2018 - kw"),"2016 - kw","")</f>
        <v/>
      </c>
      <c r="AC286" s="333"/>
      <c r="AD286" s="333"/>
      <c r="AE286" s="333"/>
    </row>
    <row r="287" spans="1:31" hidden="1" x14ac:dyDescent="0.35">
      <c r="A287" s="332"/>
      <c r="B287" s="332"/>
      <c r="C287" s="345"/>
      <c r="D287" s="346"/>
      <c r="E287" s="347" t="s">
        <v>293</v>
      </c>
      <c r="F287" s="348"/>
      <c r="G287" s="348"/>
      <c r="H287" s="348"/>
      <c r="I287" s="348"/>
      <c r="J287" s="348"/>
      <c r="K287" s="348"/>
      <c r="L287" s="348"/>
      <c r="M287" s="348"/>
      <c r="N287" s="348"/>
      <c r="O287" s="348"/>
      <c r="P287" s="332"/>
      <c r="Q287" s="332"/>
      <c r="R287" s="332"/>
      <c r="S287" s="332"/>
      <c r="T287" s="332"/>
      <c r="U287" s="332"/>
      <c r="V287" s="332"/>
      <c r="Z287" s="333"/>
      <c r="AA287" s="333"/>
      <c r="AB287" s="333"/>
      <c r="AC287" s="333"/>
      <c r="AD287" s="333"/>
      <c r="AE287" s="333"/>
    </row>
    <row r="288" spans="1:31" hidden="1" x14ac:dyDescent="0.35">
      <c r="A288" s="332" t="str">
        <f>IF(AND(F290=G290,H290=I290,J290=K290,F290="A"),"2016 - kwh",IF(AND(F290=G290,H290=I290,J290&lt;&gt;K290,F290="A"),"2017 - kwh",IF(AND(F290=G290,H290&lt;&gt;I290,F290="A"),"2018 - kwh","N/A")))</f>
        <v>N/A</v>
      </c>
      <c r="B288" s="332" t="str">
        <f>IF(AND(F290="A",G290="A"),"A","")</f>
        <v/>
      </c>
      <c r="C288" s="338" t="s">
        <v>379</v>
      </c>
      <c r="D288" s="339"/>
      <c r="E288" s="340" t="s">
        <v>243</v>
      </c>
      <c r="F288" s="341"/>
      <c r="G288" s="341"/>
      <c r="H288" s="341"/>
      <c r="I288" s="341"/>
      <c r="J288" s="341"/>
      <c r="K288" s="341"/>
      <c r="L288" s="341"/>
      <c r="M288" s="341"/>
      <c r="N288" s="341"/>
      <c r="O288" s="341"/>
      <c r="P288" s="332"/>
      <c r="Q288" s="332"/>
      <c r="R288" s="332"/>
      <c r="S288" s="332"/>
      <c r="T288" s="332"/>
      <c r="U288" s="332"/>
      <c r="V288" s="332"/>
      <c r="Z288" s="333"/>
      <c r="AA288" s="333" t="str">
        <f>IF(AND(F290=G290,H290=I290,F290="A"),"2016 - kwh","")</f>
        <v/>
      </c>
      <c r="AB288" s="333" t="str">
        <f>IF(OR(B288="2017 - kwh",B288="2018 - kwh"),"2016 - kwh","")</f>
        <v/>
      </c>
      <c r="AC288" s="333"/>
      <c r="AD288" s="333"/>
      <c r="AE288" s="333"/>
    </row>
    <row r="289" spans="1:31" hidden="1" x14ac:dyDescent="0.35">
      <c r="A289" s="332" t="str">
        <f>IF(AND(F290=G290,H290=I290,J290=K290,F290="A"),"2016 - kw",IF(AND(F290=G290,H290=I290,J290&lt;&gt;K290,F290="A"),"2017 - kw",IF(AND(F290=G290,H290&lt;&gt;I290,F290="A"),"2018 - kw","N/A")))</f>
        <v>N/A</v>
      </c>
      <c r="B289" s="332" t="str">
        <f>IF(AND(F290="A",G290="A"),"A","")</f>
        <v/>
      </c>
      <c r="C289" s="342"/>
      <c r="D289" s="343" t="str">
        <f>D288 &amp; "kW"</f>
        <v>kW</v>
      </c>
      <c r="E289" s="344" t="s">
        <v>292</v>
      </c>
      <c r="F289" s="341"/>
      <c r="G289" s="341"/>
      <c r="H289" s="341"/>
      <c r="I289" s="341"/>
      <c r="J289" s="341"/>
      <c r="K289" s="341"/>
      <c r="L289" s="341"/>
      <c r="M289" s="341"/>
      <c r="N289" s="341"/>
      <c r="O289" s="341"/>
      <c r="P289" s="332"/>
      <c r="Q289" s="332"/>
      <c r="R289" s="332"/>
      <c r="S289" s="332"/>
      <c r="T289" s="332"/>
      <c r="U289" s="332"/>
      <c r="V289" s="332"/>
      <c r="Z289" s="333"/>
      <c r="AA289" s="333" t="str">
        <f>IF(AND(F290=G290,H290=I290,F290="A"),"2016 - kw","")</f>
        <v/>
      </c>
      <c r="AB289" s="333" t="str">
        <f>IF(OR(B289="2017 - kw",B289="2018 - kw"),"2016 - kw","")</f>
        <v/>
      </c>
      <c r="AC289" s="333"/>
      <c r="AD289" s="333"/>
      <c r="AE289" s="333"/>
    </row>
    <row r="290" spans="1:31" hidden="1" x14ac:dyDescent="0.35">
      <c r="A290" s="332"/>
      <c r="B290" s="332"/>
      <c r="C290" s="345"/>
      <c r="D290" s="346"/>
      <c r="E290" s="347" t="s">
        <v>293</v>
      </c>
      <c r="F290" s="348"/>
      <c r="G290" s="348"/>
      <c r="H290" s="348"/>
      <c r="I290" s="348"/>
      <c r="J290" s="348"/>
      <c r="K290" s="348"/>
      <c r="L290" s="348"/>
      <c r="M290" s="348"/>
      <c r="N290" s="348"/>
      <c r="O290" s="348"/>
      <c r="P290" s="332"/>
      <c r="Q290" s="332"/>
      <c r="R290" s="332"/>
      <c r="S290" s="332"/>
      <c r="T290" s="332"/>
      <c r="U290" s="332"/>
      <c r="V290" s="332"/>
      <c r="Z290" s="333"/>
      <c r="AA290" s="333"/>
      <c r="AB290" s="333"/>
      <c r="AC290" s="333"/>
      <c r="AD290" s="333"/>
      <c r="AE290" s="333"/>
    </row>
    <row r="291" spans="1:31" hidden="1" x14ac:dyDescent="0.35">
      <c r="A291" s="332" t="str">
        <f>IF(AND(F293=G293,H293=I293,J293=K293,F293="A"),"2016 - kwh",IF(AND(F293=G293,H293=I293,J293&lt;&gt;K293,F293="A"),"2017 - kwh",IF(AND(F293=G293,H293&lt;&gt;I293,F293="A"),"2018 - kwh","N/A")))</f>
        <v>N/A</v>
      </c>
      <c r="B291" s="332" t="str">
        <f>IF(AND(F293="A",G293="A"),"A","")</f>
        <v/>
      </c>
      <c r="C291" s="338" t="s">
        <v>380</v>
      </c>
      <c r="D291" s="339"/>
      <c r="E291" s="340" t="s">
        <v>243</v>
      </c>
      <c r="F291" s="341"/>
      <c r="G291" s="341"/>
      <c r="H291" s="341"/>
      <c r="I291" s="341"/>
      <c r="J291" s="341"/>
      <c r="K291" s="341"/>
      <c r="L291" s="341"/>
      <c r="M291" s="341"/>
      <c r="N291" s="341"/>
      <c r="O291" s="341"/>
      <c r="P291" s="332"/>
      <c r="Q291" s="332"/>
      <c r="R291" s="332"/>
      <c r="S291" s="332"/>
      <c r="T291" s="332"/>
      <c r="U291" s="332"/>
      <c r="V291" s="332"/>
      <c r="Z291" s="333"/>
      <c r="AA291" s="333" t="str">
        <f>IF(AND(F293=G293,H293=I293,F293="A"),"2016 - kwh","")</f>
        <v/>
      </c>
      <c r="AB291" s="333" t="str">
        <f>IF(OR(B291="2017 - kwh",B291="2018 - kwh"),"2016 - kwh","")</f>
        <v/>
      </c>
      <c r="AC291" s="333"/>
      <c r="AD291" s="333"/>
      <c r="AE291" s="333"/>
    </row>
    <row r="292" spans="1:31" hidden="1" x14ac:dyDescent="0.35">
      <c r="A292" s="332" t="str">
        <f>IF(AND(F293=G293,H293=I293,J293=K293,F293="A"),"2016 - kw",IF(AND(F293=G293,H293=I293,J293&lt;&gt;K293,F293="A"),"2017 - kw",IF(AND(F293=G293,H293&lt;&gt;I293,F293="A"),"2018 - kw","N/A")))</f>
        <v>N/A</v>
      </c>
      <c r="B292" s="332" t="str">
        <f>IF(AND(F293="A",G293="A"),"A","")</f>
        <v/>
      </c>
      <c r="C292" s="342"/>
      <c r="D292" s="343" t="str">
        <f>D291 &amp; "kW"</f>
        <v>kW</v>
      </c>
      <c r="E292" s="344" t="s">
        <v>292</v>
      </c>
      <c r="F292" s="341"/>
      <c r="G292" s="341"/>
      <c r="H292" s="341"/>
      <c r="I292" s="341"/>
      <c r="J292" s="341"/>
      <c r="K292" s="341"/>
      <c r="L292" s="341"/>
      <c r="M292" s="341"/>
      <c r="N292" s="341"/>
      <c r="O292" s="341"/>
      <c r="P292" s="332"/>
      <c r="Q292" s="332"/>
      <c r="R292" s="332"/>
      <c r="S292" s="332"/>
      <c r="T292" s="332"/>
      <c r="U292" s="332"/>
      <c r="V292" s="332"/>
      <c r="Z292" s="333"/>
      <c r="AA292" s="333" t="str">
        <f>IF(AND(F293=G293,H293=I293,F293="A"),"2016 - kw","")</f>
        <v/>
      </c>
      <c r="AB292" s="333" t="str">
        <f>IF(OR(B292="2017 - kw",B292="2018 - kw"),"2016 - kw","")</f>
        <v/>
      </c>
      <c r="AC292" s="333"/>
      <c r="AD292" s="333"/>
      <c r="AE292" s="333"/>
    </row>
    <row r="293" spans="1:31" hidden="1" x14ac:dyDescent="0.35">
      <c r="A293" s="332"/>
      <c r="B293" s="332"/>
      <c r="C293" s="345"/>
      <c r="D293" s="346"/>
      <c r="E293" s="347" t="s">
        <v>293</v>
      </c>
      <c r="F293" s="348"/>
      <c r="G293" s="348"/>
      <c r="H293" s="348"/>
      <c r="I293" s="348"/>
      <c r="J293" s="348"/>
      <c r="K293" s="348"/>
      <c r="L293" s="348"/>
      <c r="M293" s="348"/>
      <c r="N293" s="348"/>
      <c r="O293" s="348"/>
      <c r="P293" s="332"/>
      <c r="Q293" s="332"/>
      <c r="R293" s="332"/>
      <c r="S293" s="332"/>
      <c r="T293" s="332"/>
      <c r="U293" s="332"/>
      <c r="V293" s="332"/>
      <c r="Z293" s="333"/>
      <c r="AA293" s="333"/>
      <c r="AB293" s="333"/>
      <c r="AC293" s="333"/>
      <c r="AD293" s="333"/>
      <c r="AE293" s="333"/>
    </row>
    <row r="294" spans="1:31" hidden="1" x14ac:dyDescent="0.35">
      <c r="A294" s="332" t="str">
        <f>IF(AND(F296=G296,H296=I296,J296=K296,F296="A"),"2016 - kwh",IF(AND(F296=G296,H296=I296,J296&lt;&gt;K296,F296="A"),"2017 - kwh",IF(AND(F296=G296,H296&lt;&gt;I296,F296="A"),"2018 - kwh","N/A")))</f>
        <v>N/A</v>
      </c>
      <c r="B294" s="332" t="str">
        <f>IF(AND(F296="A",G296="A"),"A","")</f>
        <v/>
      </c>
      <c r="C294" s="338" t="s">
        <v>381</v>
      </c>
      <c r="D294" s="339"/>
      <c r="E294" s="340" t="s">
        <v>243</v>
      </c>
      <c r="F294" s="341"/>
      <c r="G294" s="341"/>
      <c r="H294" s="341"/>
      <c r="I294" s="341"/>
      <c r="J294" s="341"/>
      <c r="K294" s="341"/>
      <c r="L294" s="341"/>
      <c r="M294" s="341"/>
      <c r="N294" s="341"/>
      <c r="O294" s="341"/>
      <c r="P294" s="332"/>
      <c r="Q294" s="332"/>
      <c r="R294" s="332"/>
      <c r="S294" s="332"/>
      <c r="T294" s="332"/>
      <c r="U294" s="332"/>
      <c r="V294" s="332"/>
      <c r="Z294" s="333"/>
      <c r="AA294" s="333" t="str">
        <f>IF(AND(F296=G296,H296=I296,F296="A"),"2016 - kwh","")</f>
        <v/>
      </c>
      <c r="AB294" s="333" t="str">
        <f>IF(OR(B294="2017 - kwh",B294="2018 - kwh"),"2016 - kwh","")</f>
        <v/>
      </c>
      <c r="AC294" s="333"/>
      <c r="AD294" s="333"/>
      <c r="AE294" s="333"/>
    </row>
    <row r="295" spans="1:31" hidden="1" x14ac:dyDescent="0.35">
      <c r="A295" s="332" t="str">
        <f>IF(AND(F296=G296,H296=I296,J296=K296,F296="A"),"2016 - kw",IF(AND(F296=G296,H296=I296,J296&lt;&gt;K296,F296="A"),"2017 - kw",IF(AND(F296=G296,H296&lt;&gt;I296,F296="A"),"2018 - kw","N/A")))</f>
        <v>N/A</v>
      </c>
      <c r="B295" s="332" t="str">
        <f>IF(AND(F296="A",G296="A"),"A","")</f>
        <v/>
      </c>
      <c r="C295" s="342"/>
      <c r="D295" s="343" t="str">
        <f>D294 &amp; "kW"</f>
        <v>kW</v>
      </c>
      <c r="E295" s="344" t="s">
        <v>292</v>
      </c>
      <c r="F295" s="341"/>
      <c r="G295" s="341"/>
      <c r="H295" s="341"/>
      <c r="I295" s="341"/>
      <c r="J295" s="341"/>
      <c r="K295" s="341"/>
      <c r="L295" s="341"/>
      <c r="M295" s="341"/>
      <c r="N295" s="341"/>
      <c r="O295" s="341"/>
      <c r="P295" s="332"/>
      <c r="Q295" s="332"/>
      <c r="R295" s="332"/>
      <c r="S295" s="332"/>
      <c r="T295" s="332"/>
      <c r="U295" s="332"/>
      <c r="V295" s="332"/>
      <c r="Z295" s="333"/>
      <c r="AA295" s="333" t="str">
        <f>IF(AND(F296=G296,H296=I296,F296="A"),"2016 - kw","")</f>
        <v/>
      </c>
      <c r="AB295" s="333" t="str">
        <f>IF(OR(B295="2017 - kw",B295="2018 - kw"),"2016 - kw","")</f>
        <v/>
      </c>
      <c r="AC295" s="333"/>
      <c r="AD295" s="333"/>
      <c r="AE295" s="333"/>
    </row>
    <row r="296" spans="1:31" hidden="1" x14ac:dyDescent="0.35">
      <c r="A296" s="332"/>
      <c r="B296" s="332"/>
      <c r="C296" s="345"/>
      <c r="D296" s="346"/>
      <c r="E296" s="347" t="s">
        <v>293</v>
      </c>
      <c r="F296" s="348"/>
      <c r="G296" s="348"/>
      <c r="H296" s="348"/>
      <c r="I296" s="348"/>
      <c r="J296" s="348"/>
      <c r="K296" s="348"/>
      <c r="L296" s="348"/>
      <c r="M296" s="348"/>
      <c r="N296" s="348"/>
      <c r="O296" s="348"/>
      <c r="P296" s="332"/>
      <c r="Q296" s="332"/>
      <c r="R296" s="332"/>
      <c r="S296" s="332"/>
      <c r="T296" s="332"/>
      <c r="U296" s="332"/>
      <c r="V296" s="332"/>
      <c r="Z296" s="333"/>
      <c r="AA296" s="333"/>
      <c r="AB296" s="333"/>
      <c r="AC296" s="333"/>
      <c r="AD296" s="333"/>
      <c r="AE296" s="333"/>
    </row>
    <row r="297" spans="1:31" hidden="1" x14ac:dyDescent="0.35">
      <c r="A297" s="332" t="str">
        <f>IF(AND(F299=G299,H299=I299,J299=K299,F299="A"),"2016 - kwh",IF(AND(F299=G299,H299=I299,J299&lt;&gt;K299,F299="A"),"2017 - kwh",IF(AND(F299=G299,H299&lt;&gt;I299,F299="A"),"2018 - kwh","N/A")))</f>
        <v>N/A</v>
      </c>
      <c r="B297" s="332" t="str">
        <f>IF(AND(F299="A",G299="A"),"A","")</f>
        <v/>
      </c>
      <c r="C297" s="338" t="s">
        <v>382</v>
      </c>
      <c r="D297" s="339"/>
      <c r="E297" s="340" t="s">
        <v>243</v>
      </c>
      <c r="F297" s="341"/>
      <c r="G297" s="341"/>
      <c r="H297" s="341"/>
      <c r="I297" s="341"/>
      <c r="J297" s="341"/>
      <c r="K297" s="341"/>
      <c r="L297" s="341"/>
      <c r="M297" s="341"/>
      <c r="N297" s="341"/>
      <c r="O297" s="341"/>
      <c r="P297" s="332"/>
      <c r="Q297" s="332"/>
      <c r="R297" s="332"/>
      <c r="S297" s="332"/>
      <c r="T297" s="332"/>
      <c r="U297" s="332"/>
      <c r="V297" s="332"/>
      <c r="Z297" s="333"/>
      <c r="AA297" s="333" t="str">
        <f>IF(AND(F299=G299,H299=I299,F299="A"),"2016 - kwh","")</f>
        <v/>
      </c>
      <c r="AB297" s="333" t="str">
        <f>IF(OR(B297="2017 - kwh",B297="2018 - kwh"),"2016 - kwh","")</f>
        <v/>
      </c>
      <c r="AC297" s="333"/>
      <c r="AD297" s="333"/>
      <c r="AE297" s="333"/>
    </row>
    <row r="298" spans="1:31" hidden="1" x14ac:dyDescent="0.35">
      <c r="A298" s="332" t="str">
        <f>IF(AND(F299=G299,H299=I299,J299=K299,F299="A"),"2016 - kw",IF(AND(F299=G299,H299=I299,J299&lt;&gt;K299,F299="A"),"2017 - kw",IF(AND(F299=G299,H299&lt;&gt;I299,F299="A"),"2018 - kw","N/A")))</f>
        <v>N/A</v>
      </c>
      <c r="B298" s="332" t="str">
        <f>IF(AND(F299="A",G299="A"),"A","")</f>
        <v/>
      </c>
      <c r="C298" s="342"/>
      <c r="D298" s="343" t="str">
        <f>D297 &amp; "kW"</f>
        <v>kW</v>
      </c>
      <c r="E298" s="344" t="s">
        <v>292</v>
      </c>
      <c r="F298" s="341"/>
      <c r="G298" s="341"/>
      <c r="H298" s="341"/>
      <c r="I298" s="341"/>
      <c r="J298" s="341"/>
      <c r="K298" s="341"/>
      <c r="L298" s="341"/>
      <c r="M298" s="341"/>
      <c r="N298" s="341"/>
      <c r="O298" s="341"/>
      <c r="P298" s="332"/>
      <c r="Q298" s="332"/>
      <c r="R298" s="332"/>
      <c r="S298" s="332"/>
      <c r="T298" s="332"/>
      <c r="U298" s="332"/>
      <c r="V298" s="332"/>
      <c r="Z298" s="333"/>
      <c r="AA298" s="333" t="str">
        <f>IF(AND(F299=G299,H299=I299,F299="A"),"2016 - kw","")</f>
        <v/>
      </c>
      <c r="AB298" s="333" t="str">
        <f>IF(OR(B298="2017 - kw",B298="2018 - kw"),"2016 - kw","")</f>
        <v/>
      </c>
      <c r="AC298" s="333"/>
      <c r="AD298" s="333"/>
      <c r="AE298" s="333"/>
    </row>
    <row r="299" spans="1:31" hidden="1" x14ac:dyDescent="0.35">
      <c r="A299" s="332"/>
      <c r="B299" s="332"/>
      <c r="C299" s="345"/>
      <c r="D299" s="346"/>
      <c r="E299" s="347" t="s">
        <v>293</v>
      </c>
      <c r="F299" s="348"/>
      <c r="G299" s="348"/>
      <c r="H299" s="348"/>
      <c r="I299" s="348"/>
      <c r="J299" s="348"/>
      <c r="K299" s="348"/>
      <c r="L299" s="348"/>
      <c r="M299" s="348"/>
      <c r="N299" s="348"/>
      <c r="O299" s="348"/>
      <c r="P299" s="332"/>
      <c r="Q299" s="332"/>
      <c r="R299" s="332"/>
      <c r="S299" s="332"/>
      <c r="T299" s="332"/>
      <c r="U299" s="332"/>
      <c r="V299" s="332"/>
      <c r="Z299" s="333"/>
      <c r="AA299" s="333"/>
      <c r="AB299" s="333"/>
      <c r="AC299" s="333"/>
      <c r="AD299" s="333"/>
      <c r="AE299" s="333"/>
    </row>
    <row r="300" spans="1:31" hidden="1" x14ac:dyDescent="0.35">
      <c r="A300" s="332" t="str">
        <f>IF(AND(F302=G302,H302=I302,J302=K302,F302="A"),"2016 - kwh",IF(AND(F302=G302,H302=I302,J302&lt;&gt;K302,F302="A"),"2017 - kwh",IF(AND(F302=G302,H302&lt;&gt;I302,F302="A"),"2018 - kwh","N/A")))</f>
        <v>N/A</v>
      </c>
      <c r="B300" s="332" t="str">
        <f>IF(AND(F302="A",G302="A"),"A","")</f>
        <v/>
      </c>
      <c r="C300" s="338" t="s">
        <v>383</v>
      </c>
      <c r="D300" s="339"/>
      <c r="E300" s="340" t="s">
        <v>243</v>
      </c>
      <c r="F300" s="341"/>
      <c r="G300" s="341"/>
      <c r="H300" s="341"/>
      <c r="I300" s="341"/>
      <c r="J300" s="341"/>
      <c r="K300" s="341"/>
      <c r="L300" s="341"/>
      <c r="M300" s="341"/>
      <c r="N300" s="341"/>
      <c r="O300" s="341"/>
      <c r="P300" s="332"/>
      <c r="Q300" s="332"/>
      <c r="R300" s="332"/>
      <c r="S300" s="332"/>
      <c r="T300" s="332"/>
      <c r="U300" s="332"/>
      <c r="V300" s="332"/>
      <c r="Z300" s="333"/>
      <c r="AA300" s="333" t="str">
        <f>IF(AND(F302=G302,H302=I302,F302="A"),"2016 - kwh","")</f>
        <v/>
      </c>
      <c r="AB300" s="333" t="str">
        <f>IF(OR(B300="2017 - kwh",B300="2018 - kwh"),"2016 - kwh","")</f>
        <v/>
      </c>
      <c r="AC300" s="333"/>
      <c r="AD300" s="333"/>
      <c r="AE300" s="333"/>
    </row>
    <row r="301" spans="1:31" hidden="1" x14ac:dyDescent="0.35">
      <c r="A301" s="332" t="str">
        <f>IF(AND(F302=G302,H302=I302,J302=K302,F302="A"),"2016 - kw",IF(AND(F302=G302,H302=I302,J302&lt;&gt;K302,F302="A"),"2017 - kw",IF(AND(F302=G302,H302&lt;&gt;I302,F302="A"),"2018 - kw","N/A")))</f>
        <v>N/A</v>
      </c>
      <c r="B301" s="332" t="str">
        <f>IF(AND(F302="A",G302="A"),"A","")</f>
        <v/>
      </c>
      <c r="C301" s="342"/>
      <c r="D301" s="343" t="str">
        <f>D300 &amp; "kW"</f>
        <v>kW</v>
      </c>
      <c r="E301" s="344" t="s">
        <v>292</v>
      </c>
      <c r="F301" s="341"/>
      <c r="G301" s="341"/>
      <c r="H301" s="341"/>
      <c r="I301" s="341"/>
      <c r="J301" s="341"/>
      <c r="K301" s="341"/>
      <c r="L301" s="341"/>
      <c r="M301" s="341"/>
      <c r="N301" s="341"/>
      <c r="O301" s="341"/>
      <c r="P301" s="332"/>
      <c r="Q301" s="332"/>
      <c r="R301" s="332"/>
      <c r="S301" s="332"/>
      <c r="T301" s="332"/>
      <c r="U301" s="332"/>
      <c r="V301" s="332"/>
      <c r="Z301" s="333"/>
      <c r="AA301" s="333" t="str">
        <f>IF(AND(F302=G302,H302=I302,F302="A"),"2016 - kw","")</f>
        <v/>
      </c>
      <c r="AB301" s="333" t="str">
        <f>IF(OR(B301="2017 - kw",B301="2018 - kw"),"2016 - kw","")</f>
        <v/>
      </c>
      <c r="AC301" s="333"/>
      <c r="AD301" s="333"/>
      <c r="AE301" s="333"/>
    </row>
    <row r="302" spans="1:31" hidden="1" x14ac:dyDescent="0.35">
      <c r="A302" s="332"/>
      <c r="B302" s="332"/>
      <c r="C302" s="345"/>
      <c r="D302" s="346"/>
      <c r="E302" s="347" t="s">
        <v>293</v>
      </c>
      <c r="F302" s="348"/>
      <c r="G302" s="348"/>
      <c r="H302" s="348"/>
      <c r="I302" s="348"/>
      <c r="J302" s="348"/>
      <c r="K302" s="348"/>
      <c r="L302" s="348"/>
      <c r="M302" s="348"/>
      <c r="N302" s="348"/>
      <c r="O302" s="348"/>
      <c r="P302" s="332"/>
      <c r="Q302" s="332"/>
      <c r="R302" s="332"/>
      <c r="S302" s="332"/>
      <c r="T302" s="332"/>
      <c r="U302" s="332"/>
      <c r="V302" s="332"/>
      <c r="Z302" s="333"/>
      <c r="AA302" s="333"/>
      <c r="AB302" s="333"/>
      <c r="AC302" s="333"/>
      <c r="AD302" s="333"/>
      <c r="AE302" s="333"/>
    </row>
    <row r="303" spans="1:31" hidden="1" x14ac:dyDescent="0.35">
      <c r="A303" s="332" t="str">
        <f>IF(AND(F305=G305,H305=I305,J305=K305,F305="A"),"2016 - kwh",IF(AND(F305=G305,H305=I305,J305&lt;&gt;K305,F305="A"),"2017 - kwh",IF(AND(F305=G305,H305&lt;&gt;I305,F305="A"),"2018 - kwh","N/A")))</f>
        <v>N/A</v>
      </c>
      <c r="B303" s="332" t="str">
        <f>IF(AND(F305="A",G305="A"),"A","")</f>
        <v/>
      </c>
      <c r="C303" s="338" t="s">
        <v>384</v>
      </c>
      <c r="D303" s="339"/>
      <c r="E303" s="340" t="s">
        <v>243</v>
      </c>
      <c r="F303" s="341"/>
      <c r="G303" s="341"/>
      <c r="H303" s="341"/>
      <c r="I303" s="341"/>
      <c r="J303" s="341"/>
      <c r="K303" s="341"/>
      <c r="L303" s="341"/>
      <c r="M303" s="341"/>
      <c r="N303" s="341"/>
      <c r="O303" s="341"/>
      <c r="P303" s="332"/>
      <c r="Q303" s="332"/>
      <c r="R303" s="332"/>
      <c r="S303" s="332"/>
      <c r="T303" s="332"/>
      <c r="U303" s="332"/>
      <c r="V303" s="332"/>
      <c r="Z303" s="333"/>
      <c r="AA303" s="333" t="str">
        <f>IF(AND(F305=G305,H305=I305,F305="A"),"2016 - kwh","")</f>
        <v/>
      </c>
      <c r="AB303" s="333" t="str">
        <f>IF(OR(B303="2017 - kwh",B303="2018 - kwh"),"2016 - kwh","")</f>
        <v/>
      </c>
      <c r="AC303" s="333"/>
      <c r="AD303" s="333"/>
      <c r="AE303" s="333"/>
    </row>
    <row r="304" spans="1:31" hidden="1" x14ac:dyDescent="0.35">
      <c r="A304" s="332" t="str">
        <f>IF(AND(F305=G305,H305=I305,J305=K305,F305="A"),"2016 - kw",IF(AND(F305=G305,H305=I305,J305&lt;&gt;K305,F305="A"),"2017 - kw",IF(AND(F305=G305,H305&lt;&gt;I305,F305="A"),"2018 - kw","N/A")))</f>
        <v>N/A</v>
      </c>
      <c r="B304" s="332" t="str">
        <f>IF(AND(F305="A",G305="A"),"A","")</f>
        <v/>
      </c>
      <c r="C304" s="342"/>
      <c r="D304" s="343" t="str">
        <f>D303 &amp; "kW"</f>
        <v>kW</v>
      </c>
      <c r="E304" s="344" t="s">
        <v>292</v>
      </c>
      <c r="F304" s="341"/>
      <c r="G304" s="341"/>
      <c r="H304" s="341"/>
      <c r="I304" s="341"/>
      <c r="J304" s="341"/>
      <c r="K304" s="341"/>
      <c r="L304" s="341"/>
      <c r="M304" s="341"/>
      <c r="N304" s="341"/>
      <c r="O304" s="341"/>
      <c r="P304" s="332"/>
      <c r="Q304" s="332"/>
      <c r="R304" s="332"/>
      <c r="S304" s="332"/>
      <c r="T304" s="332"/>
      <c r="U304" s="332"/>
      <c r="V304" s="332"/>
      <c r="Z304" s="333"/>
      <c r="AA304" s="333" t="str">
        <f>IF(AND(F305=G305,H305=I305,F305="A"),"2016 - kw","")</f>
        <v/>
      </c>
      <c r="AB304" s="333" t="str">
        <f>IF(OR(B304="2017 - kw",B304="2018 - kw"),"2016 - kw","")</f>
        <v/>
      </c>
      <c r="AC304" s="333"/>
      <c r="AD304" s="333"/>
      <c r="AE304" s="333"/>
    </row>
    <row r="305" spans="1:31" hidden="1" x14ac:dyDescent="0.35">
      <c r="A305" s="332"/>
      <c r="B305" s="332"/>
      <c r="C305" s="345"/>
      <c r="D305" s="346"/>
      <c r="E305" s="347" t="s">
        <v>293</v>
      </c>
      <c r="F305" s="348"/>
      <c r="G305" s="348"/>
      <c r="H305" s="348"/>
      <c r="I305" s="348"/>
      <c r="J305" s="348"/>
      <c r="K305" s="348"/>
      <c r="L305" s="348"/>
      <c r="M305" s="348"/>
      <c r="N305" s="348"/>
      <c r="O305" s="348"/>
      <c r="P305" s="332"/>
      <c r="Q305" s="332"/>
      <c r="R305" s="332"/>
      <c r="S305" s="332"/>
      <c r="T305" s="332"/>
      <c r="U305" s="332"/>
      <c r="V305" s="332"/>
      <c r="Z305" s="333"/>
      <c r="AA305" s="333"/>
      <c r="AB305" s="333"/>
      <c r="AC305" s="333"/>
      <c r="AD305" s="333"/>
      <c r="AE305" s="333"/>
    </row>
    <row r="306" spans="1:31" hidden="1" x14ac:dyDescent="0.35">
      <c r="A306" s="332" t="str">
        <f>IF(AND(F308=G308,H308=I308,J308=K308,F308="A"),"2016 - kwh",IF(AND(F308=G308,H308=I308,J308&lt;&gt;K308,F308="A"),"2017 - kwh",IF(AND(F308=G308,H308&lt;&gt;I308,F308="A"),"2018 - kwh","N/A")))</f>
        <v>N/A</v>
      </c>
      <c r="B306" s="332" t="str">
        <f>IF(AND(F308="A",G308="A"),"A","")</f>
        <v/>
      </c>
      <c r="C306" s="338" t="s">
        <v>385</v>
      </c>
      <c r="D306" s="339"/>
      <c r="E306" s="340" t="s">
        <v>243</v>
      </c>
      <c r="F306" s="341"/>
      <c r="G306" s="341"/>
      <c r="H306" s="341"/>
      <c r="I306" s="341"/>
      <c r="J306" s="341"/>
      <c r="K306" s="341"/>
      <c r="L306" s="341"/>
      <c r="M306" s="341"/>
      <c r="N306" s="341"/>
      <c r="O306" s="341"/>
      <c r="P306" s="332"/>
      <c r="Q306" s="332"/>
      <c r="R306" s="332"/>
      <c r="S306" s="332"/>
      <c r="T306" s="332"/>
      <c r="U306" s="332"/>
      <c r="V306" s="332"/>
      <c r="Z306" s="333"/>
      <c r="AA306" s="333" t="str">
        <f>IF(AND(F308=G308,H308=I308,F308="A"),"2016 - kwh","")</f>
        <v/>
      </c>
      <c r="AB306" s="333" t="str">
        <f>IF(OR(B306="2017 - kwh",B306="2018 - kwh"),"2016 - kwh","")</f>
        <v/>
      </c>
      <c r="AC306" s="333"/>
      <c r="AD306" s="333"/>
      <c r="AE306" s="333"/>
    </row>
    <row r="307" spans="1:31" hidden="1" x14ac:dyDescent="0.35">
      <c r="A307" s="332" t="str">
        <f>IF(AND(F308=G308,H308=I308,J308=K308,F308="A"),"2016 - kw",IF(AND(F308=G308,H308=I308,J308&lt;&gt;K308,F308="A"),"2017 - kw",IF(AND(F308=G308,H308&lt;&gt;I308,F308="A"),"2018 - kw","N/A")))</f>
        <v>N/A</v>
      </c>
      <c r="B307" s="332" t="str">
        <f>IF(AND(F308="A",G308="A"),"A","")</f>
        <v/>
      </c>
      <c r="C307" s="342"/>
      <c r="D307" s="343" t="str">
        <f>D306 &amp; "kW"</f>
        <v>kW</v>
      </c>
      <c r="E307" s="344" t="s">
        <v>292</v>
      </c>
      <c r="F307" s="341"/>
      <c r="G307" s="341"/>
      <c r="H307" s="341"/>
      <c r="I307" s="341"/>
      <c r="J307" s="341"/>
      <c r="K307" s="341"/>
      <c r="L307" s="341"/>
      <c r="M307" s="341"/>
      <c r="N307" s="341"/>
      <c r="O307" s="341"/>
      <c r="P307" s="332"/>
      <c r="Q307" s="332"/>
      <c r="R307" s="332"/>
      <c r="S307" s="332"/>
      <c r="T307" s="332"/>
      <c r="U307" s="332"/>
      <c r="V307" s="332"/>
      <c r="Z307" s="333"/>
      <c r="AA307" s="333" t="str">
        <f>IF(AND(F308=G308,H308=I308,F308="A"),"2016 - kw","")</f>
        <v/>
      </c>
      <c r="AB307" s="333" t="str">
        <f>IF(OR(B307="2017 - kw",B307="2018 - kw"),"2016 - kw","")</f>
        <v/>
      </c>
      <c r="AC307" s="333"/>
      <c r="AD307" s="333"/>
      <c r="AE307" s="333"/>
    </row>
    <row r="308" spans="1:31" hidden="1" x14ac:dyDescent="0.35">
      <c r="A308" s="332"/>
      <c r="B308" s="332"/>
      <c r="C308" s="345"/>
      <c r="D308" s="346"/>
      <c r="E308" s="347" t="s">
        <v>293</v>
      </c>
      <c r="F308" s="348"/>
      <c r="G308" s="348"/>
      <c r="H308" s="348"/>
      <c r="I308" s="348"/>
      <c r="J308" s="348"/>
      <c r="K308" s="348"/>
      <c r="L308" s="348"/>
      <c r="M308" s="348"/>
      <c r="N308" s="348"/>
      <c r="O308" s="348"/>
      <c r="P308" s="332"/>
      <c r="Q308" s="332"/>
      <c r="R308" s="332"/>
      <c r="S308" s="332"/>
      <c r="T308" s="332"/>
      <c r="U308" s="332"/>
      <c r="V308" s="332"/>
      <c r="Z308" s="333"/>
      <c r="AA308" s="333"/>
      <c r="AB308" s="333"/>
      <c r="AC308" s="333"/>
      <c r="AD308" s="333"/>
      <c r="AE308" s="333"/>
    </row>
    <row r="309" spans="1:31" hidden="1" x14ac:dyDescent="0.35">
      <c r="A309" s="332" t="str">
        <f>IF(AND(F311=G311,H311=I311,J311=K311,F311="A"),"2016 - kwh",IF(AND(F311=G311,H311=I311,J311&lt;&gt;K311,F311="A"),"2017 - kwh",IF(AND(F311=G311,H311&lt;&gt;I311,F311="A"),"2018 - kwh","N/A")))</f>
        <v>N/A</v>
      </c>
      <c r="B309" s="332" t="str">
        <f>IF(AND(F311="A",G311="A"),"A","")</f>
        <v/>
      </c>
      <c r="C309" s="338" t="s">
        <v>386</v>
      </c>
      <c r="D309" s="339"/>
      <c r="E309" s="340" t="s">
        <v>243</v>
      </c>
      <c r="F309" s="341"/>
      <c r="G309" s="341"/>
      <c r="H309" s="341"/>
      <c r="I309" s="341"/>
      <c r="J309" s="341"/>
      <c r="K309" s="341"/>
      <c r="L309" s="341"/>
      <c r="M309" s="341"/>
      <c r="N309" s="341"/>
      <c r="O309" s="341"/>
      <c r="P309" s="332"/>
      <c r="Q309" s="332"/>
      <c r="R309" s="332"/>
      <c r="S309" s="332"/>
      <c r="T309" s="332"/>
      <c r="U309" s="332"/>
      <c r="V309" s="332"/>
      <c r="Z309" s="333"/>
      <c r="AA309" s="333" t="str">
        <f>IF(AND(F311=G311,H311=I311,F311="A"),"2016 - kwh","")</f>
        <v/>
      </c>
      <c r="AB309" s="333" t="str">
        <f>IF(OR(B309="2017 - kwh",B309="2018 - kwh"),"2016 - kwh","")</f>
        <v/>
      </c>
      <c r="AC309" s="333"/>
      <c r="AD309" s="333"/>
      <c r="AE309" s="333"/>
    </row>
    <row r="310" spans="1:31" hidden="1" x14ac:dyDescent="0.35">
      <c r="A310" s="332" t="str">
        <f>IF(AND(F311=G311,H311=I311,J311=K311,F311="A"),"2016 - kw",IF(AND(F311=G311,H311=I311,J311&lt;&gt;K311,F311="A"),"2017 - kw",IF(AND(F311=G311,H311&lt;&gt;I311,F311="A"),"2018 - kw","N/A")))</f>
        <v>N/A</v>
      </c>
      <c r="B310" s="332" t="str">
        <f>IF(AND(F311="A",G311="A"),"A","")</f>
        <v/>
      </c>
      <c r="C310" s="342"/>
      <c r="D310" s="343" t="str">
        <f>D309 &amp; "kW"</f>
        <v>kW</v>
      </c>
      <c r="E310" s="344" t="s">
        <v>292</v>
      </c>
      <c r="F310" s="341"/>
      <c r="G310" s="341"/>
      <c r="H310" s="341"/>
      <c r="I310" s="341"/>
      <c r="J310" s="341"/>
      <c r="K310" s="341"/>
      <c r="L310" s="341"/>
      <c r="M310" s="341"/>
      <c r="N310" s="341"/>
      <c r="O310" s="341"/>
      <c r="P310" s="332"/>
      <c r="Q310" s="332"/>
      <c r="R310" s="332"/>
      <c r="S310" s="332"/>
      <c r="T310" s="332"/>
      <c r="U310" s="332"/>
      <c r="V310" s="332"/>
      <c r="Z310" s="333"/>
      <c r="AA310" s="333" t="str">
        <f>IF(AND(F311=G311,H311=I311,F311="A"),"2016 - kw","")</f>
        <v/>
      </c>
      <c r="AB310" s="333" t="str">
        <f>IF(OR(B310="2017 - kw",B310="2018 - kw"),"2016 - kw","")</f>
        <v/>
      </c>
      <c r="AC310" s="333"/>
      <c r="AD310" s="333"/>
      <c r="AE310" s="333"/>
    </row>
    <row r="311" spans="1:31" hidden="1" x14ac:dyDescent="0.35">
      <c r="A311" s="332"/>
      <c r="B311" s="332"/>
      <c r="C311" s="345"/>
      <c r="D311" s="346"/>
      <c r="E311" s="347" t="s">
        <v>293</v>
      </c>
      <c r="F311" s="348"/>
      <c r="G311" s="348"/>
      <c r="H311" s="348"/>
      <c r="I311" s="348"/>
      <c r="J311" s="348"/>
      <c r="K311" s="348"/>
      <c r="L311" s="348"/>
      <c r="M311" s="348"/>
      <c r="N311" s="348"/>
      <c r="O311" s="348"/>
      <c r="P311" s="332"/>
      <c r="Q311" s="332"/>
      <c r="R311" s="332"/>
      <c r="S311" s="332"/>
      <c r="T311" s="332"/>
      <c r="U311" s="332"/>
      <c r="V311" s="332"/>
      <c r="Z311" s="333"/>
      <c r="AA311" s="333"/>
      <c r="AB311" s="333"/>
      <c r="AC311" s="333"/>
      <c r="AD311" s="333"/>
      <c r="AE311" s="333"/>
    </row>
    <row r="312" spans="1:31" hidden="1" x14ac:dyDescent="0.35">
      <c r="A312" s="332" t="str">
        <f>IF(AND(F314=G314,H314=I314,J314=K314,F314="A"),"2016 - kwh",IF(AND(F314=G314,H314=I314,J314&lt;&gt;K314,F314="A"),"2017 - kwh",IF(AND(F314=G314,H314&lt;&gt;I314,F314="A"),"2018 - kwh","N/A")))</f>
        <v>N/A</v>
      </c>
      <c r="B312" s="332" t="str">
        <f>IF(AND(F314="A",G314="A"),"A","")</f>
        <v/>
      </c>
      <c r="C312" s="338" t="s">
        <v>387</v>
      </c>
      <c r="D312" s="339"/>
      <c r="E312" s="340" t="s">
        <v>243</v>
      </c>
      <c r="F312" s="341"/>
      <c r="G312" s="341"/>
      <c r="H312" s="341"/>
      <c r="I312" s="341"/>
      <c r="J312" s="341"/>
      <c r="K312" s="341"/>
      <c r="L312" s="341"/>
      <c r="M312" s="341"/>
      <c r="N312" s="341"/>
      <c r="O312" s="341"/>
      <c r="P312" s="332"/>
      <c r="Q312" s="332"/>
      <c r="R312" s="332"/>
      <c r="S312" s="332"/>
      <c r="T312" s="332"/>
      <c r="U312" s="332"/>
      <c r="V312" s="332"/>
      <c r="Z312" s="333"/>
      <c r="AA312" s="333" t="str">
        <f>IF(AND(F314=G314,H314=I314,F314="A"),"2016 - kwh","")</f>
        <v/>
      </c>
      <c r="AB312" s="333" t="str">
        <f>IF(OR(B312="2017 - kwh",B312="2018 - kwh"),"2016 - kwh","")</f>
        <v/>
      </c>
      <c r="AC312" s="333"/>
      <c r="AD312" s="333"/>
      <c r="AE312" s="333"/>
    </row>
    <row r="313" spans="1:31" hidden="1" x14ac:dyDescent="0.35">
      <c r="A313" s="332" t="str">
        <f>IF(AND(F314=G314,H314=I314,J314=K314,F314="A"),"2016 - kw",IF(AND(F314=G314,H314=I314,J314&lt;&gt;K314,F314="A"),"2017 - kw",IF(AND(F314=G314,H314&lt;&gt;I314,F314="A"),"2018 - kw","N/A")))</f>
        <v>N/A</v>
      </c>
      <c r="B313" s="332" t="str">
        <f>IF(AND(F314="A",G314="A"),"A","")</f>
        <v/>
      </c>
      <c r="C313" s="342"/>
      <c r="D313" s="343" t="str">
        <f>D312 &amp; "kW"</f>
        <v>kW</v>
      </c>
      <c r="E313" s="344" t="s">
        <v>292</v>
      </c>
      <c r="F313" s="341"/>
      <c r="G313" s="341"/>
      <c r="H313" s="341"/>
      <c r="I313" s="341"/>
      <c r="J313" s="341"/>
      <c r="K313" s="341"/>
      <c r="L313" s="341"/>
      <c r="M313" s="341"/>
      <c r="N313" s="341"/>
      <c r="O313" s="341"/>
      <c r="P313" s="332"/>
      <c r="Q313" s="332"/>
      <c r="R313" s="332"/>
      <c r="S313" s="332"/>
      <c r="T313" s="332"/>
      <c r="U313" s="332"/>
      <c r="V313" s="332"/>
      <c r="Z313" s="333"/>
      <c r="AA313" s="333" t="str">
        <f>IF(AND(F314=G314,H314=I314,F314="A"),"2016 - kw","")</f>
        <v/>
      </c>
      <c r="AB313" s="333" t="str">
        <f>IF(OR(B313="2017 - kw",B313="2018 - kw"),"2016 - kw","")</f>
        <v/>
      </c>
      <c r="AC313" s="333"/>
      <c r="AD313" s="333"/>
      <c r="AE313" s="333"/>
    </row>
    <row r="314" spans="1:31" hidden="1" x14ac:dyDescent="0.35">
      <c r="A314" s="332"/>
      <c r="B314" s="332"/>
      <c r="C314" s="345"/>
      <c r="D314" s="346"/>
      <c r="E314" s="347" t="s">
        <v>293</v>
      </c>
      <c r="F314" s="348"/>
      <c r="G314" s="348"/>
      <c r="H314" s="348"/>
      <c r="I314" s="348"/>
      <c r="J314" s="348"/>
      <c r="K314" s="348"/>
      <c r="L314" s="348"/>
      <c r="M314" s="348"/>
      <c r="N314" s="348"/>
      <c r="O314" s="348"/>
      <c r="P314" s="332"/>
      <c r="Q314" s="332"/>
      <c r="R314" s="332"/>
      <c r="S314" s="332"/>
      <c r="T314" s="332"/>
      <c r="U314" s="332"/>
      <c r="V314" s="332"/>
      <c r="Z314" s="333"/>
      <c r="AA314" s="333"/>
      <c r="AB314" s="333"/>
      <c r="AC314" s="333"/>
      <c r="AD314" s="333"/>
      <c r="AE314" s="333"/>
    </row>
    <row r="315" spans="1:31" hidden="1" x14ac:dyDescent="0.35">
      <c r="A315" s="332" t="str">
        <f>IF(AND(F317=G317,H317=I317,J317=K317,F317="A"),"2016 - kwh",IF(AND(F317=G317,H317=I317,J317&lt;&gt;K317,F317="A"),"2017 - kwh",IF(AND(F317=G317,H317&lt;&gt;I317,F317="A"),"2018 - kwh","N/A")))</f>
        <v>N/A</v>
      </c>
      <c r="B315" s="332" t="str">
        <f>IF(AND(F317="A",G317="A"),"A","")</f>
        <v/>
      </c>
      <c r="C315" s="338" t="s">
        <v>388</v>
      </c>
      <c r="D315" s="339"/>
      <c r="E315" s="340" t="s">
        <v>243</v>
      </c>
      <c r="F315" s="341"/>
      <c r="G315" s="341"/>
      <c r="H315" s="341"/>
      <c r="I315" s="341"/>
      <c r="J315" s="341"/>
      <c r="K315" s="341"/>
      <c r="L315" s="341"/>
      <c r="M315" s="341"/>
      <c r="N315" s="341"/>
      <c r="O315" s="341"/>
      <c r="P315" s="332"/>
      <c r="Q315" s="332"/>
      <c r="R315" s="332"/>
      <c r="S315" s="332"/>
      <c r="T315" s="332"/>
      <c r="U315" s="332"/>
      <c r="V315" s="332"/>
      <c r="Z315" s="333"/>
      <c r="AA315" s="333" t="str">
        <f>IF(AND(F317=G317,H317=I317,F317="A"),"2016 - kwh","")</f>
        <v/>
      </c>
      <c r="AB315" s="333" t="str">
        <f>IF(OR(B315="2017 - kwh",B315="2018 - kwh"),"2016 - kwh","")</f>
        <v/>
      </c>
      <c r="AC315" s="333"/>
      <c r="AD315" s="333"/>
      <c r="AE315" s="333"/>
    </row>
    <row r="316" spans="1:31" hidden="1" x14ac:dyDescent="0.35">
      <c r="A316" s="332" t="str">
        <f>IF(AND(F317=G317,H317=I317,J317=K317,F317="A"),"2016 - kw",IF(AND(F317=G317,H317=I317,J317&lt;&gt;K317,F317="A"),"2017 - kw",IF(AND(F317=G317,H317&lt;&gt;I317,F317="A"),"2018 - kw","N/A")))</f>
        <v>N/A</v>
      </c>
      <c r="B316" s="332" t="str">
        <f>IF(AND(F317="A",G317="A"),"A","")</f>
        <v/>
      </c>
      <c r="C316" s="342"/>
      <c r="D316" s="343" t="str">
        <f>D315 &amp; "kW"</f>
        <v>kW</v>
      </c>
      <c r="E316" s="344" t="s">
        <v>292</v>
      </c>
      <c r="F316" s="341"/>
      <c r="G316" s="341"/>
      <c r="H316" s="341"/>
      <c r="I316" s="341"/>
      <c r="J316" s="341"/>
      <c r="K316" s="341"/>
      <c r="L316" s="341"/>
      <c r="M316" s="341"/>
      <c r="N316" s="341"/>
      <c r="O316" s="341"/>
      <c r="P316" s="332"/>
      <c r="Q316" s="332"/>
      <c r="R316" s="332"/>
      <c r="S316" s="332"/>
      <c r="T316" s="332"/>
      <c r="U316" s="332"/>
      <c r="V316" s="332"/>
      <c r="Z316" s="333"/>
      <c r="AA316" s="333" t="str">
        <f>IF(AND(F317=G317,H317=I317,F317="A"),"2016 - kw","")</f>
        <v/>
      </c>
      <c r="AB316" s="333" t="str">
        <f>IF(OR(B316="2017 - kw",B316="2018 - kw"),"2016 - kw","")</f>
        <v/>
      </c>
      <c r="AC316" s="333"/>
      <c r="AD316" s="333"/>
      <c r="AE316" s="333"/>
    </row>
    <row r="317" spans="1:31" hidden="1" x14ac:dyDescent="0.35">
      <c r="A317" s="332"/>
      <c r="B317" s="332"/>
      <c r="C317" s="345"/>
      <c r="D317" s="346"/>
      <c r="E317" s="347" t="s">
        <v>293</v>
      </c>
      <c r="F317" s="348"/>
      <c r="G317" s="348"/>
      <c r="H317" s="348"/>
      <c r="I317" s="348"/>
      <c r="J317" s="348"/>
      <c r="K317" s="348"/>
      <c r="L317" s="348"/>
      <c r="M317" s="348"/>
      <c r="N317" s="348"/>
      <c r="O317" s="348"/>
      <c r="P317" s="332"/>
      <c r="Q317" s="332"/>
      <c r="R317" s="332"/>
      <c r="S317" s="332"/>
      <c r="T317" s="332"/>
      <c r="U317" s="332"/>
      <c r="V317" s="332"/>
      <c r="Z317" s="333"/>
      <c r="AA317" s="333"/>
      <c r="AB317" s="333"/>
      <c r="AC317" s="333"/>
      <c r="AD317" s="333"/>
      <c r="AE317" s="333"/>
    </row>
    <row r="318" spans="1:31" hidden="1" x14ac:dyDescent="0.35">
      <c r="A318" s="332" t="str">
        <f>IF(AND(F320=G320,H320=I320,J320=K320,F320="A"),"2016 - kwh",IF(AND(F320=G320,H320=I320,J320&lt;&gt;K320,F320="A"),"2017 - kwh",IF(AND(F320=G320,H320&lt;&gt;I320,F320="A"),"2018 - kwh","N/A")))</f>
        <v>N/A</v>
      </c>
      <c r="B318" s="332" t="str">
        <f>IF(AND(F320="A",G320="A"),"A","")</f>
        <v/>
      </c>
      <c r="C318" s="338" t="s">
        <v>389</v>
      </c>
      <c r="D318" s="339"/>
      <c r="E318" s="340" t="s">
        <v>243</v>
      </c>
      <c r="F318" s="341"/>
      <c r="G318" s="341"/>
      <c r="H318" s="341"/>
      <c r="I318" s="341"/>
      <c r="J318" s="341"/>
      <c r="K318" s="341"/>
      <c r="L318" s="341"/>
      <c r="M318" s="341"/>
      <c r="N318" s="341"/>
      <c r="O318" s="341"/>
      <c r="P318" s="332"/>
      <c r="Q318" s="332"/>
      <c r="R318" s="332"/>
      <c r="S318" s="332"/>
      <c r="T318" s="332"/>
      <c r="U318" s="332"/>
      <c r="V318" s="332"/>
      <c r="Z318" s="333"/>
      <c r="AA318" s="333" t="str">
        <f>IF(AND(F320=G320,H320=I320,F320="A"),"2016 - kwh","")</f>
        <v/>
      </c>
      <c r="AB318" s="333" t="str">
        <f>IF(OR(B318="2017 - kwh",B318="2018 - kwh"),"2016 - kwh","")</f>
        <v/>
      </c>
      <c r="AC318" s="333"/>
      <c r="AD318" s="333"/>
      <c r="AE318" s="333"/>
    </row>
    <row r="319" spans="1:31" hidden="1" x14ac:dyDescent="0.35">
      <c r="A319" s="332" t="str">
        <f>IF(AND(F320=G320,H320=I320,J320=K320,F320="A"),"2016 - kw",IF(AND(F320=G320,H320=I320,J320&lt;&gt;K320,F320="A"),"2017 - kw",IF(AND(F320=G320,H320&lt;&gt;I320,F320="A"),"2018 - kw","N/A")))</f>
        <v>N/A</v>
      </c>
      <c r="B319" s="332" t="str">
        <f>IF(AND(F320="A",G320="A"),"A","")</f>
        <v/>
      </c>
      <c r="C319" s="342"/>
      <c r="D319" s="343" t="str">
        <f>D318 &amp; "kW"</f>
        <v>kW</v>
      </c>
      <c r="E319" s="344" t="s">
        <v>292</v>
      </c>
      <c r="F319" s="341"/>
      <c r="G319" s="341"/>
      <c r="H319" s="341"/>
      <c r="I319" s="341"/>
      <c r="J319" s="341"/>
      <c r="K319" s="341"/>
      <c r="L319" s="341"/>
      <c r="M319" s="341"/>
      <c r="N319" s="341"/>
      <c r="O319" s="341"/>
      <c r="P319" s="332"/>
      <c r="Q319" s="332"/>
      <c r="R319" s="332"/>
      <c r="S319" s="332"/>
      <c r="T319" s="332"/>
      <c r="U319" s="332"/>
      <c r="V319" s="332"/>
      <c r="Z319" s="333"/>
      <c r="AA319" s="333" t="str">
        <f>IF(AND(F320=G320,H320=I320,F320="A"),"2016 - kw","")</f>
        <v/>
      </c>
      <c r="AB319" s="333" t="str">
        <f>IF(OR(B319="2017 - kw",B319="2018 - kw"),"2016 - kw","")</f>
        <v/>
      </c>
      <c r="AC319" s="333"/>
      <c r="AD319" s="333"/>
      <c r="AE319" s="333"/>
    </row>
    <row r="320" spans="1:31" hidden="1" x14ac:dyDescent="0.35">
      <c r="A320" s="332"/>
      <c r="B320" s="332"/>
      <c r="C320" s="345"/>
      <c r="D320" s="346"/>
      <c r="E320" s="347" t="s">
        <v>293</v>
      </c>
      <c r="F320" s="348"/>
      <c r="G320" s="348"/>
      <c r="H320" s="348"/>
      <c r="I320" s="348"/>
      <c r="J320" s="348"/>
      <c r="K320" s="348"/>
      <c r="L320" s="348"/>
      <c r="M320" s="348"/>
      <c r="N320" s="348"/>
      <c r="O320" s="348"/>
      <c r="P320" s="332"/>
      <c r="Q320" s="332"/>
      <c r="R320" s="332"/>
      <c r="S320" s="332"/>
      <c r="T320" s="332"/>
      <c r="U320" s="332"/>
      <c r="V320" s="332"/>
      <c r="Z320" s="333"/>
      <c r="AA320" s="333"/>
      <c r="AB320" s="333"/>
      <c r="AC320" s="333"/>
      <c r="AD320" s="333"/>
      <c r="AE320" s="333"/>
    </row>
    <row r="321" spans="1:31" hidden="1" x14ac:dyDescent="0.35">
      <c r="A321" s="332" t="str">
        <f>IF(AND(F323=G323,H323=I323,J323=K323,F323="A"),"2016 - kwh",IF(AND(F323=G323,H323=I323,J323&lt;&gt;K323,F323="A"),"2017 - kwh",IF(AND(F323=G323,H323&lt;&gt;I323,F323="A"),"2018 - kwh","N/A")))</f>
        <v>N/A</v>
      </c>
      <c r="B321" s="332" t="str">
        <f>IF(AND(F323="A",G323="A"),"A","")</f>
        <v/>
      </c>
      <c r="C321" s="338" t="s">
        <v>390</v>
      </c>
      <c r="D321" s="339"/>
      <c r="E321" s="340" t="s">
        <v>243</v>
      </c>
      <c r="F321" s="341"/>
      <c r="G321" s="341"/>
      <c r="H321" s="341"/>
      <c r="I321" s="341"/>
      <c r="J321" s="341"/>
      <c r="K321" s="341"/>
      <c r="L321" s="341"/>
      <c r="M321" s="341"/>
      <c r="N321" s="341"/>
      <c r="O321" s="341"/>
      <c r="P321" s="332"/>
      <c r="Q321" s="332"/>
      <c r="R321" s="332"/>
      <c r="S321" s="332"/>
      <c r="T321" s="332"/>
      <c r="U321" s="332"/>
      <c r="V321" s="332"/>
      <c r="Z321" s="333"/>
      <c r="AA321" s="333" t="str">
        <f>IF(AND(F323=G323,H323=I323,F323="A"),"2016 - kwh","")</f>
        <v/>
      </c>
      <c r="AB321" s="333" t="str">
        <f>IF(OR(B321="2017 - kwh",B321="2018 - kwh"),"2016 - kwh","")</f>
        <v/>
      </c>
      <c r="AC321" s="333"/>
      <c r="AD321" s="333"/>
      <c r="AE321" s="333"/>
    </row>
    <row r="322" spans="1:31" hidden="1" x14ac:dyDescent="0.35">
      <c r="A322" s="332" t="str">
        <f>IF(AND(F323=G323,H323=I323,J323=K323,F323="A"),"2016 - kw",IF(AND(F323=G323,H323=I323,J323&lt;&gt;K323,F323="A"),"2017 - kw",IF(AND(F323=G323,H323&lt;&gt;I323,F323="A"),"2018 - kw","N/A")))</f>
        <v>N/A</v>
      </c>
      <c r="B322" s="332" t="str">
        <f>IF(AND(F323="A",G323="A"),"A","")</f>
        <v/>
      </c>
      <c r="C322" s="342"/>
      <c r="D322" s="343" t="str">
        <f>D321 &amp; "kW"</f>
        <v>kW</v>
      </c>
      <c r="E322" s="344" t="s">
        <v>292</v>
      </c>
      <c r="F322" s="341"/>
      <c r="G322" s="341"/>
      <c r="H322" s="341"/>
      <c r="I322" s="341"/>
      <c r="J322" s="341"/>
      <c r="K322" s="341"/>
      <c r="L322" s="341"/>
      <c r="M322" s="341"/>
      <c r="N322" s="341"/>
      <c r="O322" s="341"/>
      <c r="P322" s="332"/>
      <c r="Q322" s="332"/>
      <c r="R322" s="332"/>
      <c r="S322" s="332"/>
      <c r="T322" s="332"/>
      <c r="U322" s="332"/>
      <c r="V322" s="332"/>
      <c r="Z322" s="333"/>
      <c r="AA322" s="333" t="str">
        <f>IF(AND(F323=G323,H323=I323,F323="A"),"2016 - kw","")</f>
        <v/>
      </c>
      <c r="AB322" s="333" t="str">
        <f>IF(OR(B322="2017 - kw",B322="2018 - kw"),"2016 - kw","")</f>
        <v/>
      </c>
      <c r="AC322" s="333"/>
      <c r="AD322" s="333"/>
      <c r="AE322" s="333"/>
    </row>
    <row r="323" spans="1:31" hidden="1" x14ac:dyDescent="0.35">
      <c r="A323" s="332"/>
      <c r="B323" s="332"/>
      <c r="C323" s="345"/>
      <c r="D323" s="346"/>
      <c r="E323" s="347" t="s">
        <v>293</v>
      </c>
      <c r="F323" s="348"/>
      <c r="G323" s="348"/>
      <c r="H323" s="348"/>
      <c r="I323" s="348"/>
      <c r="J323" s="348"/>
      <c r="K323" s="348"/>
      <c r="L323" s="348"/>
      <c r="M323" s="348"/>
      <c r="N323" s="348"/>
      <c r="O323" s="348"/>
      <c r="P323" s="332"/>
      <c r="Q323" s="332"/>
      <c r="R323" s="332"/>
      <c r="S323" s="332"/>
      <c r="T323" s="332"/>
      <c r="U323" s="332"/>
      <c r="V323" s="332"/>
      <c r="Z323" s="333"/>
      <c r="AA323" s="333"/>
      <c r="AB323" s="333"/>
      <c r="AC323" s="333"/>
      <c r="AD323" s="333"/>
      <c r="AE323" s="333"/>
    </row>
    <row r="324" spans="1:31" hidden="1" x14ac:dyDescent="0.35">
      <c r="A324" s="332" t="str">
        <f>IF(AND(F326=G326,H326=I326,J326=K326,F326="A"),"2016 - kwh",IF(AND(F326=G326,H326=I326,J326&lt;&gt;K326,F326="A"),"2017 - kwh",IF(AND(F326=G326,H326&lt;&gt;I326,F326="A"),"2018 - kwh","N/A")))</f>
        <v>N/A</v>
      </c>
      <c r="B324" s="332" t="str">
        <f>IF(AND(F326="A",G326="A"),"A","")</f>
        <v/>
      </c>
      <c r="C324" s="338" t="s">
        <v>391</v>
      </c>
      <c r="D324" s="339"/>
      <c r="E324" s="340" t="s">
        <v>243</v>
      </c>
      <c r="F324" s="341"/>
      <c r="G324" s="341"/>
      <c r="H324" s="341"/>
      <c r="I324" s="341"/>
      <c r="J324" s="341"/>
      <c r="K324" s="341"/>
      <c r="L324" s="341"/>
      <c r="M324" s="341"/>
      <c r="N324" s="341"/>
      <c r="O324" s="341"/>
      <c r="P324" s="332"/>
      <c r="Q324" s="332"/>
      <c r="R324" s="332"/>
      <c r="S324" s="332"/>
      <c r="T324" s="332"/>
      <c r="U324" s="332"/>
      <c r="V324" s="332"/>
      <c r="Z324" s="333"/>
      <c r="AA324" s="333" t="str">
        <f>IF(AND(F326=G326,H326=I326,F326="A"),"2016 - kwh","")</f>
        <v/>
      </c>
      <c r="AB324" s="333" t="str">
        <f>IF(OR(B324="2017 - kwh",B324="2018 - kwh"),"2016 - kwh","")</f>
        <v/>
      </c>
      <c r="AC324" s="333"/>
      <c r="AD324" s="333"/>
      <c r="AE324" s="333"/>
    </row>
    <row r="325" spans="1:31" hidden="1" x14ac:dyDescent="0.35">
      <c r="A325" s="332" t="str">
        <f>IF(AND(F326=G326,H326=I326,J326=K326,F326="A"),"2016 - kw",IF(AND(F326=G326,H326=I326,J326&lt;&gt;K326,F326="A"),"2017 - kw",IF(AND(F326=G326,H326&lt;&gt;I326,F326="A"),"2018 - kw","N/A")))</f>
        <v>N/A</v>
      </c>
      <c r="B325" s="332" t="str">
        <f>IF(AND(F326="A",G326="A"),"A","")</f>
        <v/>
      </c>
      <c r="C325" s="342"/>
      <c r="D325" s="343" t="str">
        <f>D324 &amp; "kW"</f>
        <v>kW</v>
      </c>
      <c r="E325" s="344" t="s">
        <v>292</v>
      </c>
      <c r="F325" s="341"/>
      <c r="G325" s="341"/>
      <c r="H325" s="341"/>
      <c r="I325" s="341"/>
      <c r="J325" s="341"/>
      <c r="K325" s="341"/>
      <c r="L325" s="341"/>
      <c r="M325" s="341"/>
      <c r="N325" s="341"/>
      <c r="O325" s="341"/>
      <c r="P325" s="332"/>
      <c r="Q325" s="332"/>
      <c r="R325" s="332"/>
      <c r="S325" s="332"/>
      <c r="T325" s="332"/>
      <c r="U325" s="332"/>
      <c r="V325" s="332"/>
      <c r="Z325" s="333"/>
      <c r="AA325" s="333" t="str">
        <f>IF(AND(F326=G326,H326=I326,F326="A"),"2016 - kw","")</f>
        <v/>
      </c>
      <c r="AB325" s="333" t="str">
        <f>IF(OR(B325="2017 - kw",B325="2018 - kw"),"2016 - kw","")</f>
        <v/>
      </c>
      <c r="AC325" s="333"/>
      <c r="AD325" s="333"/>
      <c r="AE325" s="333"/>
    </row>
    <row r="326" spans="1:31" hidden="1" x14ac:dyDescent="0.35">
      <c r="A326" s="332"/>
      <c r="B326" s="332"/>
      <c r="C326" s="345"/>
      <c r="D326" s="346"/>
      <c r="E326" s="347" t="s">
        <v>293</v>
      </c>
      <c r="F326" s="348"/>
      <c r="G326" s="348"/>
      <c r="H326" s="348"/>
      <c r="I326" s="348"/>
      <c r="J326" s="348"/>
      <c r="K326" s="348"/>
      <c r="L326" s="348"/>
      <c r="M326" s="348"/>
      <c r="N326" s="348"/>
      <c r="O326" s="348"/>
      <c r="P326" s="332"/>
      <c r="Q326" s="332"/>
      <c r="R326" s="332"/>
      <c r="S326" s="332"/>
      <c r="T326" s="332"/>
      <c r="U326" s="332"/>
      <c r="V326" s="332"/>
      <c r="Z326" s="333"/>
      <c r="AA326" s="333"/>
      <c r="AB326" s="333"/>
      <c r="AC326" s="333"/>
      <c r="AD326" s="333"/>
      <c r="AE326" s="333"/>
    </row>
    <row r="327" spans="1:31" hidden="1" x14ac:dyDescent="0.35">
      <c r="A327" s="332" t="str">
        <f>IF(AND(F329=G329,H329=I329,J329=K329,F329="A"),"2016 - kwh",IF(AND(F329=G329,H329=I329,J329&lt;&gt;K329,F329="A"),"2017 - kwh",IF(AND(F329=G329,H329&lt;&gt;I329,F329="A"),"2018 - kwh","N/A")))</f>
        <v>N/A</v>
      </c>
      <c r="B327" s="332" t="str">
        <f>IF(AND(F329="A",G329="A"),"A","")</f>
        <v/>
      </c>
      <c r="C327" s="338" t="s">
        <v>392</v>
      </c>
      <c r="D327" s="339"/>
      <c r="E327" s="340" t="s">
        <v>243</v>
      </c>
      <c r="F327" s="341"/>
      <c r="G327" s="341"/>
      <c r="H327" s="341"/>
      <c r="I327" s="341"/>
      <c r="J327" s="341"/>
      <c r="K327" s="341"/>
      <c r="L327" s="341"/>
      <c r="M327" s="341"/>
      <c r="N327" s="341"/>
      <c r="O327" s="341"/>
      <c r="P327" s="332"/>
      <c r="Q327" s="332"/>
      <c r="R327" s="332"/>
      <c r="S327" s="332"/>
      <c r="T327" s="332"/>
      <c r="U327" s="332"/>
      <c r="V327" s="332"/>
      <c r="Z327" s="333"/>
      <c r="AA327" s="333" t="str">
        <f>IF(AND(F329=G329,H329=I329,F329="A"),"2016 - kwh","")</f>
        <v/>
      </c>
      <c r="AB327" s="333" t="str">
        <f>IF(OR(B327="2017 - kwh",B327="2018 - kwh"),"2016 - kwh","")</f>
        <v/>
      </c>
      <c r="AC327" s="333"/>
      <c r="AD327" s="333"/>
      <c r="AE327" s="333"/>
    </row>
    <row r="328" spans="1:31" hidden="1" x14ac:dyDescent="0.35">
      <c r="A328" s="332" t="str">
        <f>IF(AND(F329=G329,H329=I329,J329=K329,F329="A"),"2016 - kw",IF(AND(F329=G329,H329=I329,J329&lt;&gt;K329,F329="A"),"2017 - kw",IF(AND(F329=G329,H329&lt;&gt;I329,F329="A"),"2018 - kw","N/A")))</f>
        <v>N/A</v>
      </c>
      <c r="B328" s="332" t="str">
        <f>IF(AND(F329="A",G329="A"),"A","")</f>
        <v/>
      </c>
      <c r="C328" s="342"/>
      <c r="D328" s="343" t="str">
        <f>D327 &amp; "kW"</f>
        <v>kW</v>
      </c>
      <c r="E328" s="344" t="s">
        <v>292</v>
      </c>
      <c r="F328" s="341"/>
      <c r="G328" s="341"/>
      <c r="H328" s="341"/>
      <c r="I328" s="341"/>
      <c r="J328" s="341"/>
      <c r="K328" s="341"/>
      <c r="L328" s="341"/>
      <c r="M328" s="341"/>
      <c r="N328" s="341"/>
      <c r="O328" s="341"/>
      <c r="P328" s="332"/>
      <c r="Q328" s="332"/>
      <c r="R328" s="332"/>
      <c r="S328" s="332"/>
      <c r="T328" s="332"/>
      <c r="U328" s="332"/>
      <c r="V328" s="332"/>
      <c r="Z328" s="333"/>
      <c r="AA328" s="333" t="str">
        <f>IF(AND(F329=G329,H329=I329,F329="A"),"2016 - kw","")</f>
        <v/>
      </c>
      <c r="AB328" s="333" t="str">
        <f>IF(OR(B328="2017 - kw",B328="2018 - kw"),"2016 - kw","")</f>
        <v/>
      </c>
      <c r="AC328" s="333"/>
      <c r="AD328" s="333"/>
      <c r="AE328" s="333"/>
    </row>
    <row r="329" spans="1:31" hidden="1" x14ac:dyDescent="0.35">
      <c r="A329" s="332"/>
      <c r="B329" s="332"/>
      <c r="C329" s="345"/>
      <c r="D329" s="346"/>
      <c r="E329" s="347" t="s">
        <v>293</v>
      </c>
      <c r="F329" s="348"/>
      <c r="G329" s="348"/>
      <c r="H329" s="348"/>
      <c r="I329" s="348"/>
      <c r="J329" s="348"/>
      <c r="K329" s="348"/>
      <c r="L329" s="348"/>
      <c r="M329" s="348"/>
      <c r="N329" s="348"/>
      <c r="O329" s="348"/>
      <c r="P329" s="332"/>
      <c r="Q329" s="332"/>
      <c r="R329" s="332"/>
      <c r="S329" s="332"/>
      <c r="T329" s="332"/>
      <c r="U329" s="332"/>
      <c r="V329" s="332"/>
      <c r="Z329" s="333"/>
      <c r="AA329" s="333"/>
      <c r="AB329" s="333"/>
      <c r="AC329" s="333"/>
      <c r="AD329" s="333"/>
      <c r="AE329" s="333"/>
    </row>
    <row r="330" spans="1:31" hidden="1" x14ac:dyDescent="0.35">
      <c r="A330" s="332" t="str">
        <f>IF(AND(F332=G332,H332=I332,J332=K332,F332="A"),"2016 - kwh",IF(AND(F332=G332,H332=I332,J332&lt;&gt;K332,F332="A"),"2017 - kwh",IF(AND(F332=G332,H332&lt;&gt;I332,F332="A"),"2018 - kwh","N/A")))</f>
        <v>N/A</v>
      </c>
      <c r="B330" s="332" t="str">
        <f>IF(AND(F332="A",G332="A"),"A","")</f>
        <v/>
      </c>
      <c r="C330" s="338" t="s">
        <v>393</v>
      </c>
      <c r="D330" s="339"/>
      <c r="E330" s="340" t="s">
        <v>243</v>
      </c>
      <c r="F330" s="341"/>
      <c r="G330" s="341"/>
      <c r="H330" s="341"/>
      <c r="I330" s="341"/>
      <c r="J330" s="341"/>
      <c r="K330" s="341"/>
      <c r="L330" s="341"/>
      <c r="M330" s="341"/>
      <c r="N330" s="341"/>
      <c r="O330" s="341"/>
      <c r="P330" s="332"/>
      <c r="Q330" s="332"/>
      <c r="R330" s="332"/>
      <c r="S330" s="332"/>
      <c r="T330" s="332"/>
      <c r="U330" s="332"/>
      <c r="V330" s="332"/>
      <c r="Z330" s="333"/>
      <c r="AA330" s="333" t="str">
        <f>IF(AND(F332=G332,H332=I332,F332="A"),"2016 - kwh","")</f>
        <v/>
      </c>
      <c r="AB330" s="333" t="str">
        <f>IF(OR(B330="2017 - kwh",B330="2018 - kwh"),"2016 - kwh","")</f>
        <v/>
      </c>
      <c r="AC330" s="333"/>
      <c r="AD330" s="333"/>
      <c r="AE330" s="333"/>
    </row>
    <row r="331" spans="1:31" hidden="1" x14ac:dyDescent="0.35">
      <c r="A331" s="332" t="str">
        <f>IF(AND(F332=G332,H332=I332,J332=K332,F332="A"),"2016 - kw",IF(AND(F332=G332,H332=I332,J332&lt;&gt;K332,F332="A"),"2017 - kw",IF(AND(F332=G332,H332&lt;&gt;I332,F332="A"),"2018 - kw","N/A")))</f>
        <v>N/A</v>
      </c>
      <c r="B331" s="332" t="str">
        <f>IF(AND(F332="A",G332="A"),"A","")</f>
        <v/>
      </c>
      <c r="C331" s="342"/>
      <c r="D331" s="343" t="str">
        <f>D330 &amp; "kW"</f>
        <v>kW</v>
      </c>
      <c r="E331" s="344" t="s">
        <v>292</v>
      </c>
      <c r="F331" s="341"/>
      <c r="G331" s="341"/>
      <c r="H331" s="341"/>
      <c r="I331" s="341"/>
      <c r="J331" s="341"/>
      <c r="K331" s="341"/>
      <c r="L331" s="341"/>
      <c r="M331" s="341"/>
      <c r="N331" s="341"/>
      <c r="O331" s="341"/>
      <c r="P331" s="332"/>
      <c r="Q331" s="332"/>
      <c r="R331" s="332"/>
      <c r="S331" s="332"/>
      <c r="T331" s="332"/>
      <c r="U331" s="332"/>
      <c r="V331" s="332"/>
      <c r="Z331" s="333"/>
      <c r="AA331" s="333" t="str">
        <f>IF(AND(F332=G332,H332=I332,F332="A"),"2016 - kw","")</f>
        <v/>
      </c>
      <c r="AB331" s="333" t="str">
        <f>IF(OR(B331="2017 - kw",B331="2018 - kw"),"2016 - kw","")</f>
        <v/>
      </c>
      <c r="AC331" s="333"/>
      <c r="AD331" s="333"/>
      <c r="AE331" s="333"/>
    </row>
    <row r="332" spans="1:31" hidden="1" x14ac:dyDescent="0.35">
      <c r="A332" s="332"/>
      <c r="B332" s="332"/>
      <c r="C332" s="345"/>
      <c r="D332" s="346"/>
      <c r="E332" s="347" t="s">
        <v>293</v>
      </c>
      <c r="F332" s="348"/>
      <c r="G332" s="348"/>
      <c r="H332" s="348"/>
      <c r="I332" s="348"/>
      <c r="J332" s="348"/>
      <c r="K332" s="348"/>
      <c r="L332" s="348"/>
      <c r="M332" s="348"/>
      <c r="N332" s="348"/>
      <c r="O332" s="348"/>
      <c r="P332" s="332"/>
      <c r="Q332" s="332"/>
      <c r="R332" s="332"/>
      <c r="S332" s="332"/>
      <c r="T332" s="332"/>
      <c r="U332" s="332"/>
      <c r="V332" s="332"/>
      <c r="Z332" s="333"/>
      <c r="AA332" s="333"/>
      <c r="AB332" s="333"/>
      <c r="AC332" s="333"/>
      <c r="AD332" s="333"/>
      <c r="AE332" s="333"/>
    </row>
    <row r="333" spans="1:31" hidden="1" x14ac:dyDescent="0.35">
      <c r="A333" s="332" t="str">
        <f>IF(AND(F335=G335,H335=I335,J335=K335,F335="A"),"2016 - kwh",IF(AND(F335=G335,H335=I335,J335&lt;&gt;K335,F335="A"),"2017 - kwh",IF(AND(F335=G335,H335&lt;&gt;I335,F335="A"),"2018 - kwh","N/A")))</f>
        <v>N/A</v>
      </c>
      <c r="B333" s="332" t="str">
        <f>IF(AND(F335="A",G335="A"),"A","")</f>
        <v/>
      </c>
      <c r="C333" s="338" t="s">
        <v>394</v>
      </c>
      <c r="D333" s="339"/>
      <c r="E333" s="340" t="s">
        <v>243</v>
      </c>
      <c r="F333" s="341"/>
      <c r="G333" s="341"/>
      <c r="H333" s="341"/>
      <c r="I333" s="341"/>
      <c r="J333" s="341"/>
      <c r="K333" s="341"/>
      <c r="L333" s="341"/>
      <c r="M333" s="341"/>
      <c r="N333" s="341"/>
      <c r="O333" s="341"/>
      <c r="P333" s="332"/>
      <c r="Q333" s="332"/>
      <c r="R333" s="332"/>
      <c r="S333" s="332"/>
      <c r="T333" s="332"/>
      <c r="U333" s="332"/>
      <c r="V333" s="332"/>
      <c r="Z333" s="333"/>
      <c r="AA333" s="333" t="str">
        <f>IF(AND(F335=G335,H335=I335,F335="A"),"2016 - kwh","")</f>
        <v/>
      </c>
      <c r="AB333" s="333" t="str">
        <f>IF(OR(B333="2017 - kwh",B333="2018 - kwh"),"2016 - kwh","")</f>
        <v/>
      </c>
      <c r="AC333" s="333"/>
      <c r="AD333" s="333"/>
      <c r="AE333" s="333"/>
    </row>
    <row r="334" spans="1:31" hidden="1" x14ac:dyDescent="0.35">
      <c r="A334" s="332" t="str">
        <f>IF(AND(F335=G335,H335=I335,J335=K335,F335="A"),"2016 - kw",IF(AND(F335=G335,H335=I335,J335&lt;&gt;K335,F335="A"),"2017 - kw",IF(AND(F335=G335,H335&lt;&gt;I335,F335="A"),"2018 - kw","N/A")))</f>
        <v>N/A</v>
      </c>
      <c r="B334" s="332" t="str">
        <f>IF(AND(F335="A",G335="A"),"A","")</f>
        <v/>
      </c>
      <c r="C334" s="342"/>
      <c r="D334" s="343" t="str">
        <f>D333 &amp; "kW"</f>
        <v>kW</v>
      </c>
      <c r="E334" s="344" t="s">
        <v>292</v>
      </c>
      <c r="F334" s="341"/>
      <c r="G334" s="341"/>
      <c r="H334" s="341"/>
      <c r="I334" s="341"/>
      <c r="J334" s="341"/>
      <c r="K334" s="341"/>
      <c r="L334" s="341"/>
      <c r="M334" s="341"/>
      <c r="N334" s="341"/>
      <c r="O334" s="341"/>
      <c r="P334" s="332"/>
      <c r="Q334" s="332"/>
      <c r="R334" s="332"/>
      <c r="S334" s="332"/>
      <c r="T334" s="332"/>
      <c r="U334" s="332"/>
      <c r="V334" s="332"/>
      <c r="Z334" s="333"/>
      <c r="AA334" s="333" t="str">
        <f>IF(AND(F335=G335,H335=I335,F335="A"),"2016 - kw","")</f>
        <v/>
      </c>
      <c r="AB334" s="333" t="str">
        <f>IF(OR(B334="2017 - kw",B334="2018 - kw"),"2016 - kw","")</f>
        <v/>
      </c>
      <c r="AC334" s="333"/>
      <c r="AD334" s="333"/>
      <c r="AE334" s="333"/>
    </row>
    <row r="335" spans="1:31" hidden="1" x14ac:dyDescent="0.35">
      <c r="A335" s="332"/>
      <c r="B335" s="332"/>
      <c r="C335" s="345"/>
      <c r="D335" s="346"/>
      <c r="E335" s="347" t="s">
        <v>293</v>
      </c>
      <c r="F335" s="348"/>
      <c r="G335" s="348"/>
      <c r="H335" s="348"/>
      <c r="I335" s="348"/>
      <c r="J335" s="348"/>
      <c r="K335" s="348"/>
      <c r="L335" s="348"/>
      <c r="M335" s="348"/>
      <c r="N335" s="348"/>
      <c r="O335" s="348"/>
      <c r="P335" s="332"/>
      <c r="Q335" s="332"/>
      <c r="R335" s="332"/>
      <c r="S335" s="332"/>
      <c r="T335" s="332"/>
      <c r="U335" s="332"/>
      <c r="V335" s="332"/>
      <c r="Z335" s="333"/>
      <c r="AA335" s="333"/>
      <c r="AB335" s="333"/>
      <c r="AC335" s="333"/>
      <c r="AD335" s="333"/>
      <c r="AE335" s="333"/>
    </row>
    <row r="336" spans="1:31" hidden="1" x14ac:dyDescent="0.35">
      <c r="A336" s="332" t="str">
        <f>IF(AND(F338=G338,H338=I338,J338=K338,F338="A"),"2016 - kwh",IF(AND(F338=G338,H338=I338,J338&lt;&gt;K338,F338="A"),"2017 - kwh",IF(AND(F338=G338,H338&lt;&gt;I338,F338="A"),"2018 - kwh","N/A")))</f>
        <v>N/A</v>
      </c>
      <c r="B336" s="332" t="str">
        <f>IF(AND(F338="A",G338="A"),"A","")</f>
        <v/>
      </c>
      <c r="C336" s="338" t="s">
        <v>395</v>
      </c>
      <c r="D336" s="339"/>
      <c r="E336" s="340" t="s">
        <v>243</v>
      </c>
      <c r="F336" s="341"/>
      <c r="G336" s="341"/>
      <c r="H336" s="341"/>
      <c r="I336" s="341"/>
      <c r="J336" s="341"/>
      <c r="K336" s="341"/>
      <c r="L336" s="341"/>
      <c r="M336" s="341"/>
      <c r="N336" s="341"/>
      <c r="O336" s="341"/>
      <c r="P336" s="332"/>
      <c r="Q336" s="332"/>
      <c r="R336" s="332"/>
      <c r="S336" s="332"/>
      <c r="T336" s="332"/>
      <c r="U336" s="332"/>
      <c r="V336" s="332"/>
      <c r="Z336" s="333"/>
      <c r="AA336" s="333" t="str">
        <f>IF(AND(F338=G338,H338=I338,F338="A"),"2016 - kwh","")</f>
        <v/>
      </c>
      <c r="AB336" s="333" t="str">
        <f>IF(OR(B336="2017 - kwh",B336="2018 - kwh"),"2016 - kwh","")</f>
        <v/>
      </c>
      <c r="AC336" s="333"/>
      <c r="AD336" s="333"/>
      <c r="AE336" s="333"/>
    </row>
    <row r="337" spans="1:31" hidden="1" x14ac:dyDescent="0.35">
      <c r="A337" s="332" t="str">
        <f>IF(AND(F338=G338,H338=I338,J338=K338,F338="A"),"2016 - kw",IF(AND(F338=G338,H338=I338,J338&lt;&gt;K338,F338="A"),"2017 - kw",IF(AND(F338=G338,H338&lt;&gt;I338,F338="A"),"2018 - kw","N/A")))</f>
        <v>N/A</v>
      </c>
      <c r="B337" s="332" t="str">
        <f>IF(AND(F338="A",G338="A"),"A","")</f>
        <v/>
      </c>
      <c r="C337" s="342"/>
      <c r="D337" s="343" t="str">
        <f>D336 &amp; "kW"</f>
        <v>kW</v>
      </c>
      <c r="E337" s="344" t="s">
        <v>292</v>
      </c>
      <c r="F337" s="341"/>
      <c r="G337" s="341"/>
      <c r="H337" s="341"/>
      <c r="I337" s="341"/>
      <c r="J337" s="341"/>
      <c r="K337" s="341"/>
      <c r="L337" s="341"/>
      <c r="M337" s="341"/>
      <c r="N337" s="341"/>
      <c r="O337" s="341"/>
      <c r="P337" s="332"/>
      <c r="Q337" s="332"/>
      <c r="R337" s="332"/>
      <c r="S337" s="332"/>
      <c r="T337" s="332"/>
      <c r="U337" s="332"/>
      <c r="V337" s="332"/>
      <c r="Z337" s="333"/>
      <c r="AA337" s="333" t="str">
        <f>IF(AND(F338=G338,H338=I338,F338="A"),"2016 - kw","")</f>
        <v/>
      </c>
      <c r="AB337" s="333" t="str">
        <f>IF(OR(B337="2017 - kw",B337="2018 - kw"),"2016 - kw","")</f>
        <v/>
      </c>
      <c r="AC337" s="333"/>
      <c r="AD337" s="333"/>
      <c r="AE337" s="333"/>
    </row>
    <row r="338" spans="1:31" hidden="1" x14ac:dyDescent="0.35">
      <c r="A338" s="332"/>
      <c r="B338" s="332"/>
      <c r="C338" s="345"/>
      <c r="D338" s="346"/>
      <c r="E338" s="347" t="s">
        <v>293</v>
      </c>
      <c r="F338" s="348"/>
      <c r="G338" s="348"/>
      <c r="H338" s="348"/>
      <c r="I338" s="348"/>
      <c r="J338" s="348"/>
      <c r="K338" s="348"/>
      <c r="L338" s="348"/>
      <c r="M338" s="348"/>
      <c r="N338" s="348"/>
      <c r="O338" s="348"/>
      <c r="P338" s="332"/>
      <c r="Q338" s="332"/>
      <c r="R338" s="332"/>
      <c r="S338" s="332"/>
      <c r="T338" s="332"/>
      <c r="U338" s="332"/>
      <c r="V338" s="332"/>
      <c r="Z338" s="333"/>
      <c r="AA338" s="333"/>
      <c r="AB338" s="333"/>
      <c r="AC338" s="333"/>
      <c r="AD338" s="333"/>
      <c r="AE338" s="333"/>
    </row>
    <row r="339" spans="1:31" hidden="1" x14ac:dyDescent="0.35">
      <c r="A339" s="332" t="str">
        <f>IF(AND(F341=G341,H341=I341,J341=K341,F341="A"),"2016 - kwh",IF(AND(F341=G341,H341=I341,J341&lt;&gt;K341,F341="A"),"2017 - kwh",IF(AND(F341=G341,H341&lt;&gt;I341,F341="A"),"2018 - kwh","N/A")))</f>
        <v>N/A</v>
      </c>
      <c r="B339" s="332" t="str">
        <f>IF(AND(F341="A",G341="A"),"A","")</f>
        <v/>
      </c>
      <c r="C339" s="338" t="s">
        <v>396</v>
      </c>
      <c r="D339" s="339"/>
      <c r="E339" s="340" t="s">
        <v>243</v>
      </c>
      <c r="F339" s="341"/>
      <c r="G339" s="341"/>
      <c r="H339" s="341"/>
      <c r="I339" s="341"/>
      <c r="J339" s="341"/>
      <c r="K339" s="341"/>
      <c r="L339" s="341"/>
      <c r="M339" s="341"/>
      <c r="N339" s="341"/>
      <c r="O339" s="341"/>
      <c r="P339" s="332"/>
      <c r="Q339" s="332"/>
      <c r="R339" s="332"/>
      <c r="S339" s="332"/>
      <c r="T339" s="332"/>
      <c r="U339" s="332"/>
      <c r="V339" s="332"/>
      <c r="Z339" s="333"/>
      <c r="AA339" s="333" t="str">
        <f>IF(AND(F341=G341,H341=I341,F341="A"),"2016 - kwh","")</f>
        <v/>
      </c>
      <c r="AB339" s="333" t="str">
        <f>IF(OR(B339="2017 - kwh",B339="2018 - kwh"),"2016 - kwh","")</f>
        <v/>
      </c>
      <c r="AC339" s="333"/>
      <c r="AD339" s="333"/>
      <c r="AE339" s="333"/>
    </row>
    <row r="340" spans="1:31" hidden="1" x14ac:dyDescent="0.35">
      <c r="A340" s="332" t="str">
        <f>IF(AND(F341=G341,H341=I341,J341=K341,F341="A"),"2016 - kw",IF(AND(F341=G341,H341=I341,J341&lt;&gt;K341,F341="A"),"2017 - kw",IF(AND(F341=G341,H341&lt;&gt;I341,F341="A"),"2018 - kw","N/A")))</f>
        <v>N/A</v>
      </c>
      <c r="B340" s="332" t="str">
        <f>IF(AND(F341="A",G341="A"),"A","")</f>
        <v/>
      </c>
      <c r="C340" s="342"/>
      <c r="D340" s="343" t="str">
        <f>D339 &amp; "kW"</f>
        <v>kW</v>
      </c>
      <c r="E340" s="344" t="s">
        <v>292</v>
      </c>
      <c r="F340" s="341"/>
      <c r="G340" s="341"/>
      <c r="H340" s="341"/>
      <c r="I340" s="341"/>
      <c r="J340" s="341"/>
      <c r="K340" s="341"/>
      <c r="L340" s="341"/>
      <c r="M340" s="341"/>
      <c r="N340" s="341"/>
      <c r="O340" s="341"/>
      <c r="P340" s="332"/>
      <c r="Q340" s="332"/>
      <c r="R340" s="332"/>
      <c r="S340" s="332"/>
      <c r="T340" s="332"/>
      <c r="U340" s="332"/>
      <c r="V340" s="332"/>
      <c r="Z340" s="333"/>
      <c r="AA340" s="333" t="str">
        <f>IF(AND(F341=G341,H341=I341,F341="A"),"2016 - kw","")</f>
        <v/>
      </c>
      <c r="AB340" s="333" t="str">
        <f>IF(OR(B340="2017 - kw",B340="2018 - kw"),"2016 - kw","")</f>
        <v/>
      </c>
      <c r="AC340" s="333"/>
      <c r="AD340" s="333"/>
      <c r="AE340" s="333"/>
    </row>
    <row r="341" spans="1:31" hidden="1" x14ac:dyDescent="0.35">
      <c r="A341" s="332"/>
      <c r="B341" s="332"/>
      <c r="C341" s="345"/>
      <c r="D341" s="346"/>
      <c r="E341" s="347" t="s">
        <v>293</v>
      </c>
      <c r="F341" s="348"/>
      <c r="G341" s="348"/>
      <c r="H341" s="348"/>
      <c r="I341" s="348"/>
      <c r="J341" s="348"/>
      <c r="K341" s="348"/>
      <c r="L341" s="348"/>
      <c r="M341" s="348"/>
      <c r="N341" s="348"/>
      <c r="O341" s="348"/>
      <c r="P341" s="332"/>
      <c r="Q341" s="332"/>
      <c r="R341" s="332"/>
      <c r="S341" s="332"/>
      <c r="T341" s="332"/>
      <c r="U341" s="332"/>
      <c r="V341" s="332"/>
      <c r="Z341" s="333"/>
      <c r="AA341" s="333"/>
      <c r="AB341" s="333"/>
      <c r="AC341" s="333"/>
      <c r="AD341" s="333"/>
      <c r="AE341" s="333"/>
    </row>
    <row r="342" spans="1:31" hidden="1" x14ac:dyDescent="0.35">
      <c r="A342" s="332" t="str">
        <f>IF(AND(F344=G344,H344=I344,J344=K344,F344="A"),"2016 - kwh",IF(AND(F344=G344,H344=I344,J344&lt;&gt;K344,F344="A"),"2017 - kwh",IF(AND(F344=G344,H344&lt;&gt;I344,F344="A"),"2018 - kwh","N/A")))</f>
        <v>N/A</v>
      </c>
      <c r="B342" s="332" t="str">
        <f>IF(AND(F344="A",G344="A"),"A","")</f>
        <v/>
      </c>
      <c r="C342" s="338" t="s">
        <v>397</v>
      </c>
      <c r="D342" s="339"/>
      <c r="E342" s="340" t="s">
        <v>243</v>
      </c>
      <c r="F342" s="341"/>
      <c r="G342" s="341"/>
      <c r="H342" s="341"/>
      <c r="I342" s="341"/>
      <c r="J342" s="341"/>
      <c r="K342" s="341"/>
      <c r="L342" s="341"/>
      <c r="M342" s="341"/>
      <c r="N342" s="341"/>
      <c r="O342" s="341"/>
      <c r="P342" s="332"/>
      <c r="Q342" s="332"/>
      <c r="R342" s="332"/>
      <c r="S342" s="332"/>
      <c r="T342" s="332"/>
      <c r="U342" s="332"/>
      <c r="V342" s="332"/>
      <c r="Z342" s="333"/>
      <c r="AA342" s="333" t="str">
        <f>IF(AND(F344=G344,H344=I344,F344="A"),"2016 - kwh","")</f>
        <v/>
      </c>
      <c r="AB342" s="333" t="str">
        <f>IF(OR(B342="2017 - kwh",B342="2018 - kwh"),"2016 - kwh","")</f>
        <v/>
      </c>
      <c r="AC342" s="333"/>
      <c r="AD342" s="333"/>
      <c r="AE342" s="333"/>
    </row>
    <row r="343" spans="1:31" hidden="1" x14ac:dyDescent="0.35">
      <c r="A343" s="332" t="str">
        <f>IF(AND(F344=G344,H344=I344,J344=K344,F344="A"),"2016 - kw",IF(AND(F344=G344,H344=I344,J344&lt;&gt;K344,F344="A"),"2017 - kw",IF(AND(F344=G344,H344&lt;&gt;I344,F344="A"),"2018 - kw","N/A")))</f>
        <v>N/A</v>
      </c>
      <c r="B343" s="332" t="str">
        <f>IF(AND(F344="A",G344="A"),"A","")</f>
        <v/>
      </c>
      <c r="C343" s="342"/>
      <c r="D343" s="343" t="str">
        <f>D342 &amp; "kW"</f>
        <v>kW</v>
      </c>
      <c r="E343" s="344" t="s">
        <v>292</v>
      </c>
      <c r="F343" s="341"/>
      <c r="G343" s="341"/>
      <c r="H343" s="341"/>
      <c r="I343" s="341"/>
      <c r="J343" s="341"/>
      <c r="K343" s="341"/>
      <c r="L343" s="341"/>
      <c r="M343" s="341"/>
      <c r="N343" s="341"/>
      <c r="O343" s="341"/>
      <c r="P343" s="332"/>
      <c r="Q343" s="332"/>
      <c r="R343" s="332"/>
      <c r="S343" s="332"/>
      <c r="T343" s="332"/>
      <c r="U343" s="332"/>
      <c r="V343" s="332"/>
      <c r="Z343" s="333"/>
      <c r="AA343" s="333" t="str">
        <f>IF(AND(F344=G344,H344=I344,F344="A"),"2016 - kw","")</f>
        <v/>
      </c>
      <c r="AB343" s="333" t="str">
        <f>IF(OR(B343="2017 - kw",B343="2018 - kw"),"2016 - kw","")</f>
        <v/>
      </c>
      <c r="AC343" s="333"/>
      <c r="AD343" s="333"/>
      <c r="AE343" s="333"/>
    </row>
    <row r="344" spans="1:31" hidden="1" x14ac:dyDescent="0.35">
      <c r="A344" s="332"/>
      <c r="B344" s="332"/>
      <c r="C344" s="345"/>
      <c r="D344" s="346"/>
      <c r="E344" s="347" t="s">
        <v>293</v>
      </c>
      <c r="F344" s="348"/>
      <c r="G344" s="348"/>
      <c r="H344" s="348"/>
      <c r="I344" s="348"/>
      <c r="J344" s="348"/>
      <c r="K344" s="348"/>
      <c r="L344" s="348"/>
      <c r="M344" s="348"/>
      <c r="N344" s="348"/>
      <c r="O344" s="348"/>
      <c r="P344" s="332"/>
      <c r="Q344" s="332"/>
      <c r="R344" s="332"/>
      <c r="S344" s="332"/>
      <c r="T344" s="332"/>
      <c r="U344" s="332"/>
      <c r="V344" s="332"/>
      <c r="Z344" s="333"/>
      <c r="AA344" s="333"/>
      <c r="AB344" s="333"/>
      <c r="AC344" s="333"/>
      <c r="AD344" s="333"/>
      <c r="AE344" s="333"/>
    </row>
    <row r="345" spans="1:31" hidden="1" x14ac:dyDescent="0.35">
      <c r="A345" s="332" t="str">
        <f>IF(AND(F347=G347,H347=I347,J347=K347,F347="A"),"2016 - kwh",IF(AND(F347=G347,H347=I347,J347&lt;&gt;K347,F347="A"),"2017 - kwh",IF(AND(F347=G347,H347&lt;&gt;I347,F347="A"),"2018 - kwh","N/A")))</f>
        <v>N/A</v>
      </c>
      <c r="B345" s="332" t="str">
        <f>IF(AND(F347="A",G347="A"),"A","")</f>
        <v/>
      </c>
      <c r="C345" s="338" t="s">
        <v>398</v>
      </c>
      <c r="D345" s="339"/>
      <c r="E345" s="340" t="s">
        <v>243</v>
      </c>
      <c r="F345" s="341"/>
      <c r="G345" s="341"/>
      <c r="H345" s="341"/>
      <c r="I345" s="341"/>
      <c r="J345" s="341"/>
      <c r="K345" s="341"/>
      <c r="L345" s="341"/>
      <c r="M345" s="341"/>
      <c r="N345" s="341"/>
      <c r="O345" s="341"/>
      <c r="P345" s="332"/>
      <c r="Q345" s="332"/>
      <c r="R345" s="332"/>
      <c r="S345" s="332"/>
      <c r="T345" s="332"/>
      <c r="U345" s="332"/>
      <c r="V345" s="332"/>
      <c r="Z345" s="333"/>
      <c r="AA345" s="333" t="str">
        <f>IF(AND(F347=G347,H347=I347,F347="A"),"2016 - kwh","")</f>
        <v/>
      </c>
      <c r="AB345" s="333" t="str">
        <f>IF(OR(B345="2017 - kwh",B345="2018 - kwh"),"2016 - kwh","")</f>
        <v/>
      </c>
      <c r="AC345" s="333"/>
      <c r="AD345" s="333"/>
      <c r="AE345" s="333"/>
    </row>
    <row r="346" spans="1:31" hidden="1" x14ac:dyDescent="0.35">
      <c r="A346" s="332" t="str">
        <f>IF(AND(F347=G347,H347=I347,J347=K347,F347="A"),"2016 - kw",IF(AND(F347=G347,H347=I347,J347&lt;&gt;K347,F347="A"),"2017 - kw",IF(AND(F347=G347,H347&lt;&gt;I347,F347="A"),"2018 - kw","N/A")))</f>
        <v>N/A</v>
      </c>
      <c r="B346" s="332" t="str">
        <f>IF(AND(F347="A",G347="A"),"A","")</f>
        <v/>
      </c>
      <c r="C346" s="342"/>
      <c r="D346" s="343" t="str">
        <f>D345 &amp; "kW"</f>
        <v>kW</v>
      </c>
      <c r="E346" s="344" t="s">
        <v>292</v>
      </c>
      <c r="F346" s="341"/>
      <c r="G346" s="341"/>
      <c r="H346" s="341"/>
      <c r="I346" s="341"/>
      <c r="J346" s="341"/>
      <c r="K346" s="341"/>
      <c r="L346" s="341"/>
      <c r="M346" s="341"/>
      <c r="N346" s="341"/>
      <c r="O346" s="341"/>
      <c r="P346" s="332"/>
      <c r="Q346" s="332"/>
      <c r="R346" s="332"/>
      <c r="S346" s="332"/>
      <c r="T346" s="332"/>
      <c r="U346" s="332"/>
      <c r="V346" s="332"/>
      <c r="Z346" s="333"/>
      <c r="AA346" s="333" t="str">
        <f>IF(AND(F347=G347,H347=I347,F347="A"),"2016 - kw","")</f>
        <v/>
      </c>
      <c r="AB346" s="333" t="str">
        <f>IF(OR(B346="2017 - kw",B346="2018 - kw"),"2016 - kw","")</f>
        <v/>
      </c>
      <c r="AC346" s="333"/>
      <c r="AD346" s="333"/>
      <c r="AE346" s="333"/>
    </row>
    <row r="347" spans="1:31" hidden="1" x14ac:dyDescent="0.35">
      <c r="A347" s="332"/>
      <c r="B347" s="332"/>
      <c r="C347" s="345"/>
      <c r="D347" s="346"/>
      <c r="E347" s="347" t="s">
        <v>293</v>
      </c>
      <c r="F347" s="348"/>
      <c r="G347" s="348"/>
      <c r="H347" s="348"/>
      <c r="I347" s="348"/>
      <c r="J347" s="348"/>
      <c r="K347" s="348"/>
      <c r="L347" s="348"/>
      <c r="M347" s="348"/>
      <c r="N347" s="348"/>
      <c r="O347" s="348"/>
      <c r="P347" s="332"/>
      <c r="Q347" s="332"/>
      <c r="R347" s="332"/>
      <c r="S347" s="332"/>
      <c r="T347" s="332"/>
      <c r="U347" s="332"/>
      <c r="V347" s="332"/>
      <c r="Z347" s="333"/>
      <c r="AA347" s="333"/>
      <c r="AB347" s="333"/>
      <c r="AC347" s="333"/>
      <c r="AD347" s="333"/>
      <c r="AE347" s="333"/>
    </row>
    <row r="348" spans="1:31" hidden="1" x14ac:dyDescent="0.35">
      <c r="A348" s="332" t="str">
        <f>IF(AND(F350=G350,H350=I350,J350=K350,F350="A"),"2016 - kwh",IF(AND(F350=G350,H350=I350,J350&lt;&gt;K350,F350="A"),"2017 - kwh",IF(AND(F350=G350,H350&lt;&gt;I350,F350="A"),"2018 - kwh","N/A")))</f>
        <v>N/A</v>
      </c>
      <c r="B348" s="332" t="str">
        <f>IF(AND(F350="A",G350="A"),"A","")</f>
        <v/>
      </c>
      <c r="C348" s="338" t="s">
        <v>399</v>
      </c>
      <c r="D348" s="339"/>
      <c r="E348" s="340" t="s">
        <v>243</v>
      </c>
      <c r="F348" s="341"/>
      <c r="G348" s="341"/>
      <c r="H348" s="341"/>
      <c r="I348" s="341"/>
      <c r="J348" s="341"/>
      <c r="K348" s="341"/>
      <c r="L348" s="341"/>
      <c r="M348" s="341"/>
      <c r="N348" s="341"/>
      <c r="O348" s="341"/>
      <c r="P348" s="332"/>
      <c r="Q348" s="332"/>
      <c r="R348" s="332"/>
      <c r="S348" s="332"/>
      <c r="T348" s="332"/>
      <c r="U348" s="332"/>
      <c r="V348" s="332"/>
      <c r="Z348" s="333"/>
      <c r="AA348" s="333" t="str">
        <f>IF(AND(F350=G350,H350=I350,F350="A"),"2016 - kwh","")</f>
        <v/>
      </c>
      <c r="AB348" s="333" t="str">
        <f>IF(OR(B348="2017 - kwh",B348="2018 - kwh"),"2016 - kwh","")</f>
        <v/>
      </c>
      <c r="AC348" s="333"/>
      <c r="AD348" s="333"/>
      <c r="AE348" s="333"/>
    </row>
    <row r="349" spans="1:31" hidden="1" x14ac:dyDescent="0.35">
      <c r="A349" s="332" t="str">
        <f>IF(AND(F350=G350,H350=I350,J350=K350,F350="A"),"2016 - kw",IF(AND(F350=G350,H350=I350,J350&lt;&gt;K350,F350="A"),"2017 - kw",IF(AND(F350=G350,H350&lt;&gt;I350,F350="A"),"2018 - kw","N/A")))</f>
        <v>N/A</v>
      </c>
      <c r="B349" s="332" t="str">
        <f>IF(AND(F350="A",G350="A"),"A","")</f>
        <v/>
      </c>
      <c r="C349" s="342"/>
      <c r="D349" s="343" t="str">
        <f>D348 &amp; "kW"</f>
        <v>kW</v>
      </c>
      <c r="E349" s="344" t="s">
        <v>292</v>
      </c>
      <c r="F349" s="341"/>
      <c r="G349" s="341"/>
      <c r="H349" s="341"/>
      <c r="I349" s="341"/>
      <c r="J349" s="341"/>
      <c r="K349" s="341"/>
      <c r="L349" s="341"/>
      <c r="M349" s="341"/>
      <c r="N349" s="341"/>
      <c r="O349" s="341"/>
      <c r="P349" s="332"/>
      <c r="Q349" s="332"/>
      <c r="R349" s="332"/>
      <c r="S349" s="332"/>
      <c r="T349" s="332"/>
      <c r="U349" s="332"/>
      <c r="V349" s="332"/>
      <c r="Z349" s="333"/>
      <c r="AA349" s="333" t="str">
        <f>IF(AND(F350=G350,H350=I350,F350="A"),"2016 - kw","")</f>
        <v/>
      </c>
      <c r="AB349" s="333" t="str">
        <f>IF(OR(B349="2017 - kw",B349="2018 - kw"),"2016 - kw","")</f>
        <v/>
      </c>
      <c r="AC349" s="333"/>
      <c r="AD349" s="333"/>
      <c r="AE349" s="333"/>
    </row>
    <row r="350" spans="1:31" hidden="1" x14ac:dyDescent="0.35">
      <c r="A350" s="332"/>
      <c r="B350" s="332"/>
      <c r="C350" s="345"/>
      <c r="D350" s="346"/>
      <c r="E350" s="347" t="s">
        <v>293</v>
      </c>
      <c r="F350" s="348"/>
      <c r="G350" s="348"/>
      <c r="H350" s="348"/>
      <c r="I350" s="348"/>
      <c r="J350" s="348"/>
      <c r="K350" s="348"/>
      <c r="L350" s="348"/>
      <c r="M350" s="348"/>
      <c r="N350" s="348"/>
      <c r="O350" s="348"/>
      <c r="P350" s="332"/>
      <c r="Q350" s="332"/>
      <c r="R350" s="332"/>
      <c r="S350" s="332"/>
      <c r="T350" s="332"/>
      <c r="U350" s="332"/>
      <c r="V350" s="332"/>
      <c r="Z350" s="333"/>
      <c r="AA350" s="333"/>
      <c r="AB350" s="333"/>
      <c r="AC350" s="333"/>
      <c r="AD350" s="333"/>
      <c r="AE350" s="333"/>
    </row>
    <row r="351" spans="1:31" hidden="1" x14ac:dyDescent="0.35">
      <c r="A351" s="332" t="str">
        <f>IF(AND(F353=G353,H353=I353,J353=K353,F353="A"),"2016 - kwh",IF(AND(F353=G353,H353=I353,J353&lt;&gt;K353,F353="A"),"2017 - kwh",IF(AND(F353=G353,H353&lt;&gt;I353,F353="A"),"2018 - kwh","N/A")))</f>
        <v>N/A</v>
      </c>
      <c r="B351" s="332" t="str">
        <f>IF(AND(F353="A",G353="A"),"A","")</f>
        <v/>
      </c>
      <c r="C351" s="338" t="s">
        <v>400</v>
      </c>
      <c r="D351" s="339"/>
      <c r="E351" s="340" t="s">
        <v>243</v>
      </c>
      <c r="F351" s="341"/>
      <c r="G351" s="341"/>
      <c r="H351" s="341"/>
      <c r="I351" s="341"/>
      <c r="J351" s="341"/>
      <c r="K351" s="341"/>
      <c r="L351" s="341"/>
      <c r="M351" s="341"/>
      <c r="N351" s="341"/>
      <c r="O351" s="341"/>
      <c r="P351" s="332"/>
      <c r="Q351" s="332"/>
      <c r="R351" s="332"/>
      <c r="S351" s="332"/>
      <c r="T351" s="332"/>
      <c r="U351" s="332"/>
      <c r="V351" s="332"/>
      <c r="Z351" s="333"/>
      <c r="AA351" s="333" t="str">
        <f>IF(AND(F353=G353,H353=I353,F353="A"),"2016 - kwh","")</f>
        <v/>
      </c>
      <c r="AB351" s="333" t="str">
        <f>IF(OR(B351="2017 - kwh",B351="2018 - kwh"),"2016 - kwh","")</f>
        <v/>
      </c>
      <c r="AC351" s="333"/>
      <c r="AD351" s="333"/>
      <c r="AE351" s="333"/>
    </row>
    <row r="352" spans="1:31" hidden="1" x14ac:dyDescent="0.35">
      <c r="A352" s="332" t="str">
        <f>IF(AND(F353=G353,H353=I353,J353=K353,F353="A"),"2016 - kw",IF(AND(F353=G353,H353=I353,J353&lt;&gt;K353,F353="A"),"2017 - kw",IF(AND(F353=G353,H353&lt;&gt;I353,F353="A"),"2018 - kw","N/A")))</f>
        <v>N/A</v>
      </c>
      <c r="B352" s="332" t="str">
        <f>IF(AND(F353="A",G353="A"),"A","")</f>
        <v/>
      </c>
      <c r="C352" s="342"/>
      <c r="D352" s="343" t="str">
        <f>D351 &amp; "kW"</f>
        <v>kW</v>
      </c>
      <c r="E352" s="344" t="s">
        <v>292</v>
      </c>
      <c r="F352" s="341"/>
      <c r="G352" s="341"/>
      <c r="H352" s="341"/>
      <c r="I352" s="341"/>
      <c r="J352" s="341"/>
      <c r="K352" s="341"/>
      <c r="L352" s="341"/>
      <c r="M352" s="341"/>
      <c r="N352" s="341"/>
      <c r="O352" s="341"/>
      <c r="P352" s="332"/>
      <c r="Q352" s="332"/>
      <c r="R352" s="332"/>
      <c r="S352" s="332"/>
      <c r="T352" s="332"/>
      <c r="U352" s="332"/>
      <c r="V352" s="332"/>
      <c r="Z352" s="333"/>
      <c r="AA352" s="333" t="str">
        <f>IF(AND(F353=G353,H353=I353,F353="A"),"2016 - kw","")</f>
        <v/>
      </c>
      <c r="AB352" s="333" t="str">
        <f>IF(OR(B352="2017 - kw",B352="2018 - kw"),"2016 - kw","")</f>
        <v/>
      </c>
      <c r="AC352" s="333"/>
      <c r="AD352" s="333"/>
      <c r="AE352" s="333"/>
    </row>
    <row r="353" spans="1:31" hidden="1" x14ac:dyDescent="0.35">
      <c r="A353" s="332"/>
      <c r="B353" s="332"/>
      <c r="C353" s="345"/>
      <c r="D353" s="346"/>
      <c r="E353" s="347" t="s">
        <v>293</v>
      </c>
      <c r="F353" s="348"/>
      <c r="G353" s="348"/>
      <c r="H353" s="348"/>
      <c r="I353" s="348"/>
      <c r="J353" s="348"/>
      <c r="K353" s="348"/>
      <c r="L353" s="348"/>
      <c r="M353" s="348"/>
      <c r="N353" s="348"/>
      <c r="O353" s="348"/>
      <c r="P353" s="332"/>
      <c r="Q353" s="332"/>
      <c r="R353" s="332"/>
      <c r="S353" s="332"/>
      <c r="T353" s="332"/>
      <c r="U353" s="332"/>
      <c r="V353" s="332"/>
      <c r="Z353" s="333"/>
      <c r="AA353" s="333"/>
      <c r="AB353" s="333"/>
      <c r="AC353" s="333"/>
      <c r="AD353" s="333"/>
      <c r="AE353" s="333"/>
    </row>
    <row r="354" spans="1:31" hidden="1" x14ac:dyDescent="0.35">
      <c r="A354" s="332" t="str">
        <f>IF(AND(F356=G356,H356=I356,J356=K356,F356="A"),"2016 - kwh",IF(AND(F356=G356,H356=I356,J356&lt;&gt;K356,F356="A"),"2017 - kwh",IF(AND(F356=G356,H356&lt;&gt;I356,F356="A"),"2018 - kwh","N/A")))</f>
        <v>N/A</v>
      </c>
      <c r="B354" s="332" t="str">
        <f>IF(AND(F356="A",G356="A"),"A","")</f>
        <v/>
      </c>
      <c r="C354" s="338" t="s">
        <v>401</v>
      </c>
      <c r="D354" s="339"/>
      <c r="E354" s="340" t="s">
        <v>243</v>
      </c>
      <c r="F354" s="341"/>
      <c r="G354" s="341"/>
      <c r="H354" s="341"/>
      <c r="I354" s="341"/>
      <c r="J354" s="341"/>
      <c r="K354" s="341"/>
      <c r="L354" s="341"/>
      <c r="M354" s="341"/>
      <c r="N354" s="341"/>
      <c r="O354" s="341"/>
      <c r="P354" s="332"/>
      <c r="Q354" s="332"/>
      <c r="R354" s="332"/>
      <c r="S354" s="332"/>
      <c r="T354" s="332"/>
      <c r="U354" s="332"/>
      <c r="V354" s="332"/>
      <c r="Z354" s="333"/>
      <c r="AA354" s="333" t="str">
        <f>IF(AND(F356=G356,H356=I356,F356="A"),"2016 - kwh","")</f>
        <v/>
      </c>
      <c r="AB354" s="333" t="str">
        <f>IF(OR(B354="2017 - kwh",B354="2018 - kwh"),"2016 - kwh","")</f>
        <v/>
      </c>
      <c r="AC354" s="333"/>
      <c r="AD354" s="333"/>
      <c r="AE354" s="333"/>
    </row>
    <row r="355" spans="1:31" hidden="1" x14ac:dyDescent="0.35">
      <c r="A355" s="332" t="str">
        <f>IF(AND(F356=G356,H356=I356,J356=K356,F356="A"),"2016 - kw",IF(AND(F356=G356,H356=I356,J356&lt;&gt;K356,F356="A"),"2017 - kw",IF(AND(F356=G356,H356&lt;&gt;I356,F356="A"),"2018 - kw","N/A")))</f>
        <v>N/A</v>
      </c>
      <c r="B355" s="332" t="str">
        <f>IF(AND(F356="A",G356="A"),"A","")</f>
        <v/>
      </c>
      <c r="C355" s="342"/>
      <c r="D355" s="343" t="str">
        <f>D354 &amp; "kW"</f>
        <v>kW</v>
      </c>
      <c r="E355" s="344" t="s">
        <v>292</v>
      </c>
      <c r="F355" s="341"/>
      <c r="G355" s="341"/>
      <c r="H355" s="341"/>
      <c r="I355" s="341"/>
      <c r="J355" s="341"/>
      <c r="K355" s="341"/>
      <c r="L355" s="341"/>
      <c r="M355" s="341"/>
      <c r="N355" s="341"/>
      <c r="O355" s="341"/>
      <c r="P355" s="332"/>
      <c r="Q355" s="332"/>
      <c r="R355" s="332"/>
      <c r="S355" s="332"/>
      <c r="T355" s="332"/>
      <c r="U355" s="332"/>
      <c r="V355" s="332"/>
      <c r="Z355" s="333"/>
      <c r="AA355" s="333" t="str">
        <f>IF(AND(F356=G356,H356=I356,F356="A"),"2016 - kw","")</f>
        <v/>
      </c>
      <c r="AB355" s="333" t="str">
        <f>IF(OR(B355="2017 - kw",B355="2018 - kw"),"2016 - kw","")</f>
        <v/>
      </c>
      <c r="AC355" s="333"/>
      <c r="AD355" s="333"/>
      <c r="AE355" s="333"/>
    </row>
    <row r="356" spans="1:31" hidden="1" x14ac:dyDescent="0.35">
      <c r="A356" s="332"/>
      <c r="B356" s="332"/>
      <c r="C356" s="345"/>
      <c r="D356" s="346"/>
      <c r="E356" s="347" t="s">
        <v>293</v>
      </c>
      <c r="F356" s="348"/>
      <c r="G356" s="348"/>
      <c r="H356" s="348"/>
      <c r="I356" s="348"/>
      <c r="J356" s="348"/>
      <c r="K356" s="348"/>
      <c r="L356" s="348"/>
      <c r="M356" s="348"/>
      <c r="N356" s="348"/>
      <c r="O356" s="348"/>
      <c r="P356" s="332"/>
      <c r="Q356" s="332"/>
      <c r="R356" s="332"/>
      <c r="S356" s="332"/>
      <c r="T356" s="332"/>
      <c r="U356" s="332"/>
      <c r="V356" s="332"/>
      <c r="Z356" s="333"/>
      <c r="AA356" s="333"/>
      <c r="AB356" s="333"/>
      <c r="AC356" s="333"/>
      <c r="AD356" s="333"/>
      <c r="AE356" s="333"/>
    </row>
    <row r="357" spans="1:31" hidden="1" x14ac:dyDescent="0.35">
      <c r="A357" s="332" t="str">
        <f>IF(AND(F359=G359,H359=I359,J359=K359,F359="A"),"2016 - kwh",IF(AND(F359=G359,H359=I359,J359&lt;&gt;K359,F359="A"),"2017 - kwh",IF(AND(F359=G359,H359&lt;&gt;I359,F359="A"),"2018 - kwh","N/A")))</f>
        <v>N/A</v>
      </c>
      <c r="B357" s="332" t="str">
        <f>IF(AND(F359="A",G359="A"),"A","")</f>
        <v/>
      </c>
      <c r="C357" s="338" t="s">
        <v>402</v>
      </c>
      <c r="D357" s="339"/>
      <c r="E357" s="340" t="s">
        <v>243</v>
      </c>
      <c r="F357" s="341"/>
      <c r="G357" s="341"/>
      <c r="H357" s="341"/>
      <c r="I357" s="341"/>
      <c r="J357" s="341"/>
      <c r="K357" s="341"/>
      <c r="L357" s="341"/>
      <c r="M357" s="341"/>
      <c r="N357" s="341"/>
      <c r="O357" s="341"/>
      <c r="P357" s="332"/>
      <c r="Q357" s="332"/>
      <c r="R357" s="332"/>
      <c r="S357" s="332"/>
      <c r="T357" s="332"/>
      <c r="U357" s="332"/>
      <c r="V357" s="332"/>
      <c r="Z357" s="333"/>
      <c r="AA357" s="333" t="str">
        <f>IF(AND(F359=G359,H359=I359,F359="A"),"2016 - kwh","")</f>
        <v/>
      </c>
      <c r="AB357" s="333" t="str">
        <f>IF(OR(B357="2017 - kwh",B357="2018 - kwh"),"2016 - kwh","")</f>
        <v/>
      </c>
      <c r="AC357" s="333"/>
      <c r="AD357" s="333"/>
      <c r="AE357" s="333"/>
    </row>
    <row r="358" spans="1:31" hidden="1" x14ac:dyDescent="0.35">
      <c r="A358" s="332" t="str">
        <f>IF(AND(F359=G359,H359=I359,J359=K359,F359="A"),"2016 - kw",IF(AND(F359=G359,H359=I359,J359&lt;&gt;K359,F359="A"),"2017 - kw",IF(AND(F359=G359,H359&lt;&gt;I359,F359="A"),"2018 - kw","N/A")))</f>
        <v>N/A</v>
      </c>
      <c r="B358" s="332" t="str">
        <f>IF(AND(F359="A",G359="A"),"A","")</f>
        <v/>
      </c>
      <c r="C358" s="342"/>
      <c r="D358" s="343" t="str">
        <f>D357 &amp; "kW"</f>
        <v>kW</v>
      </c>
      <c r="E358" s="344" t="s">
        <v>292</v>
      </c>
      <c r="F358" s="341"/>
      <c r="G358" s="341"/>
      <c r="H358" s="341"/>
      <c r="I358" s="341"/>
      <c r="J358" s="341"/>
      <c r="K358" s="341"/>
      <c r="L358" s="341"/>
      <c r="M358" s="341"/>
      <c r="N358" s="341"/>
      <c r="O358" s="341"/>
      <c r="P358" s="332"/>
      <c r="Q358" s="332"/>
      <c r="R358" s="332"/>
      <c r="S358" s="332"/>
      <c r="T358" s="332"/>
      <c r="U358" s="332"/>
      <c r="V358" s="332"/>
      <c r="Z358" s="333"/>
      <c r="AA358" s="333" t="str">
        <f>IF(AND(F359=G359,H359=I359,F359="A"),"2016 - kw","")</f>
        <v/>
      </c>
      <c r="AB358" s="333" t="str">
        <f>IF(OR(B358="2017 - kw",B358="2018 - kw"),"2016 - kw","")</f>
        <v/>
      </c>
      <c r="AC358" s="333"/>
      <c r="AD358" s="333"/>
      <c r="AE358" s="333"/>
    </row>
    <row r="359" spans="1:31" hidden="1" x14ac:dyDescent="0.35">
      <c r="A359" s="332"/>
      <c r="B359" s="332"/>
      <c r="C359" s="345"/>
      <c r="D359" s="346"/>
      <c r="E359" s="347" t="s">
        <v>293</v>
      </c>
      <c r="F359" s="348"/>
      <c r="G359" s="348"/>
      <c r="H359" s="348"/>
      <c r="I359" s="348"/>
      <c r="J359" s="348"/>
      <c r="K359" s="348"/>
      <c r="L359" s="348"/>
      <c r="M359" s="348"/>
      <c r="N359" s="348"/>
      <c r="O359" s="348"/>
      <c r="P359" s="332"/>
      <c r="Q359" s="332"/>
      <c r="R359" s="332"/>
      <c r="S359" s="332"/>
      <c r="T359" s="332"/>
      <c r="U359" s="332"/>
      <c r="V359" s="332"/>
      <c r="Z359" s="333"/>
      <c r="AA359" s="333"/>
      <c r="AB359" s="333"/>
      <c r="AC359" s="333"/>
      <c r="AD359" s="333"/>
      <c r="AE359" s="333"/>
    </row>
    <row r="360" spans="1:31" hidden="1" x14ac:dyDescent="0.35">
      <c r="A360" s="332" t="str">
        <f>IF(AND(F362=G362,H362=I362,J362=K362,F362="A"),"2016 - kwh",IF(AND(F362=G362,H362=I362,J362&lt;&gt;K362,F362="A"),"2017 - kwh",IF(AND(F362=G362,H362&lt;&gt;I362,F362="A"),"2018 - kwh","N/A")))</f>
        <v>N/A</v>
      </c>
      <c r="B360" s="332" t="str">
        <f>IF(AND(F362="A",G362="A"),"A","")</f>
        <v/>
      </c>
      <c r="C360" s="338" t="s">
        <v>403</v>
      </c>
      <c r="D360" s="339"/>
      <c r="E360" s="340" t="s">
        <v>243</v>
      </c>
      <c r="F360" s="341"/>
      <c r="G360" s="341"/>
      <c r="H360" s="341"/>
      <c r="I360" s="341"/>
      <c r="J360" s="341"/>
      <c r="K360" s="341"/>
      <c r="L360" s="341"/>
      <c r="M360" s="341"/>
      <c r="N360" s="341"/>
      <c r="O360" s="341"/>
      <c r="P360" s="332"/>
      <c r="Q360" s="332"/>
      <c r="R360" s="332"/>
      <c r="S360" s="332"/>
      <c r="T360" s="332"/>
      <c r="U360" s="332"/>
      <c r="V360" s="332"/>
      <c r="Z360" s="333"/>
      <c r="AA360" s="333" t="str">
        <f>IF(AND(F362=G362,H362=I362,F362="A"),"2016 - kwh","")</f>
        <v/>
      </c>
      <c r="AB360" s="333" t="str">
        <f>IF(OR(B360="2017 - kwh",B360="2018 - kwh"),"2016 - kwh","")</f>
        <v/>
      </c>
      <c r="AC360" s="333"/>
      <c r="AD360" s="333"/>
      <c r="AE360" s="333"/>
    </row>
    <row r="361" spans="1:31" hidden="1" x14ac:dyDescent="0.35">
      <c r="A361" s="332" t="str">
        <f>IF(AND(F362=G362,H362=I362,J362=K362,F362="A"),"2016 - kw",IF(AND(F362=G362,H362=I362,J362&lt;&gt;K362,F362="A"),"2017 - kw",IF(AND(F362=G362,H362&lt;&gt;I362,F362="A"),"2018 - kw","N/A")))</f>
        <v>N/A</v>
      </c>
      <c r="B361" s="332" t="str">
        <f>IF(AND(F362="A",G362="A"),"A","")</f>
        <v/>
      </c>
      <c r="C361" s="342"/>
      <c r="D361" s="343" t="str">
        <f>D360 &amp; "kW"</f>
        <v>kW</v>
      </c>
      <c r="E361" s="344" t="s">
        <v>292</v>
      </c>
      <c r="F361" s="341"/>
      <c r="G361" s="341"/>
      <c r="H361" s="341"/>
      <c r="I361" s="341"/>
      <c r="J361" s="341"/>
      <c r="K361" s="341"/>
      <c r="L361" s="341"/>
      <c r="M361" s="341"/>
      <c r="N361" s="341"/>
      <c r="O361" s="341"/>
      <c r="P361" s="332"/>
      <c r="Q361" s="332"/>
      <c r="R361" s="332"/>
      <c r="S361" s="332"/>
      <c r="T361" s="332"/>
      <c r="U361" s="332"/>
      <c r="V361" s="332"/>
      <c r="Z361" s="333"/>
      <c r="AA361" s="333" t="str">
        <f>IF(AND(F362=G362,H362=I362,F362="A"),"2016 - kw","")</f>
        <v/>
      </c>
      <c r="AB361" s="333" t="str">
        <f>IF(OR(B361="2017 - kw",B361="2018 - kw"),"2016 - kw","")</f>
        <v/>
      </c>
      <c r="AC361" s="333"/>
      <c r="AD361" s="333"/>
      <c r="AE361" s="333"/>
    </row>
    <row r="362" spans="1:31" hidden="1" x14ac:dyDescent="0.35">
      <c r="A362" s="332"/>
      <c r="B362" s="332"/>
      <c r="C362" s="345"/>
      <c r="D362" s="346"/>
      <c r="E362" s="347" t="s">
        <v>293</v>
      </c>
      <c r="F362" s="348"/>
      <c r="G362" s="348"/>
      <c r="H362" s="348"/>
      <c r="I362" s="348"/>
      <c r="J362" s="348"/>
      <c r="K362" s="348"/>
      <c r="L362" s="348"/>
      <c r="M362" s="348"/>
      <c r="N362" s="348"/>
      <c r="O362" s="348"/>
      <c r="P362" s="332"/>
      <c r="Q362" s="332"/>
      <c r="R362" s="332"/>
      <c r="S362" s="332"/>
      <c r="T362" s="332"/>
      <c r="U362" s="332"/>
      <c r="V362" s="332"/>
      <c r="Z362" s="333"/>
      <c r="AA362" s="333"/>
      <c r="AB362" s="333"/>
      <c r="AC362" s="333"/>
      <c r="AD362" s="333"/>
      <c r="AE362" s="333"/>
    </row>
    <row r="363" spans="1:31" hidden="1" x14ac:dyDescent="0.35">
      <c r="A363" s="332" t="str">
        <f>IF(AND(F365=G365,H365=I365,J365=K365,F365="A"),"2016 - kwh",IF(AND(F365=G365,H365=I365,J365&lt;&gt;K365,F365="A"),"2017 - kwh",IF(AND(F365=G365,H365&lt;&gt;I365,F365="A"),"2018 - kwh","N/A")))</f>
        <v>N/A</v>
      </c>
      <c r="B363" s="332" t="str">
        <f>IF(AND(F365="A",G365="A"),"A","")</f>
        <v/>
      </c>
      <c r="C363" s="338" t="s">
        <v>404</v>
      </c>
      <c r="D363" s="339"/>
      <c r="E363" s="340" t="s">
        <v>243</v>
      </c>
      <c r="F363" s="341"/>
      <c r="G363" s="341"/>
      <c r="H363" s="341"/>
      <c r="I363" s="341"/>
      <c r="J363" s="341"/>
      <c r="K363" s="341"/>
      <c r="L363" s="341"/>
      <c r="M363" s="341"/>
      <c r="N363" s="341"/>
      <c r="O363" s="341"/>
      <c r="P363" s="332"/>
      <c r="Q363" s="332"/>
      <c r="R363" s="332"/>
      <c r="S363" s="332"/>
      <c r="T363" s="332"/>
      <c r="U363" s="332"/>
      <c r="V363" s="332"/>
      <c r="Z363" s="333"/>
      <c r="AA363" s="333" t="str">
        <f>IF(AND(F365=G365,H365=I365,F365="A"),"2016 - kwh","")</f>
        <v/>
      </c>
      <c r="AB363" s="333" t="str">
        <f>IF(OR(B363="2017 - kwh",B363="2018 - kwh"),"2016 - kwh","")</f>
        <v/>
      </c>
      <c r="AC363" s="333"/>
      <c r="AD363" s="333"/>
      <c r="AE363" s="333"/>
    </row>
    <row r="364" spans="1:31" hidden="1" x14ac:dyDescent="0.35">
      <c r="A364" s="332" t="str">
        <f>IF(AND(F365=G365,H365=I365,J365=K365,F365="A"),"2016 - kw",IF(AND(F365=G365,H365=I365,J365&lt;&gt;K365,F365="A"),"2017 - kw",IF(AND(F365=G365,H365&lt;&gt;I365,F365="A"),"2018 - kw","N/A")))</f>
        <v>N/A</v>
      </c>
      <c r="B364" s="332" t="str">
        <f>IF(AND(F365="A",G365="A"),"A","")</f>
        <v/>
      </c>
      <c r="C364" s="342"/>
      <c r="D364" s="343" t="str">
        <f>D363 &amp; "kW"</f>
        <v>kW</v>
      </c>
      <c r="E364" s="344" t="s">
        <v>292</v>
      </c>
      <c r="F364" s="341"/>
      <c r="G364" s="341"/>
      <c r="H364" s="341"/>
      <c r="I364" s="341"/>
      <c r="J364" s="341"/>
      <c r="K364" s="341"/>
      <c r="L364" s="341"/>
      <c r="M364" s="341"/>
      <c r="N364" s="341"/>
      <c r="O364" s="341"/>
      <c r="P364" s="332"/>
      <c r="Q364" s="332"/>
      <c r="R364" s="332"/>
      <c r="S364" s="332"/>
      <c r="T364" s="332"/>
      <c r="U364" s="332"/>
      <c r="V364" s="332"/>
      <c r="Z364" s="333"/>
      <c r="AA364" s="333" t="str">
        <f>IF(AND(F365=G365,H365=I365,F365="A"),"2016 - kw","")</f>
        <v/>
      </c>
      <c r="AB364" s="333" t="str">
        <f>IF(OR(B364="2017 - kw",B364="2018 - kw"),"2016 - kw","")</f>
        <v/>
      </c>
      <c r="AC364" s="333"/>
      <c r="AD364" s="333"/>
      <c r="AE364" s="333"/>
    </row>
    <row r="365" spans="1:31" hidden="1" x14ac:dyDescent="0.35">
      <c r="A365" s="332"/>
      <c r="B365" s="332"/>
      <c r="C365" s="345"/>
      <c r="D365" s="346"/>
      <c r="E365" s="347" t="s">
        <v>293</v>
      </c>
      <c r="F365" s="348"/>
      <c r="G365" s="348"/>
      <c r="H365" s="348"/>
      <c r="I365" s="348"/>
      <c r="J365" s="348"/>
      <c r="K365" s="348"/>
      <c r="L365" s="348"/>
      <c r="M365" s="348"/>
      <c r="N365" s="348"/>
      <c r="O365" s="348"/>
      <c r="P365" s="332"/>
      <c r="Q365" s="332"/>
      <c r="R365" s="332"/>
      <c r="S365" s="332"/>
      <c r="T365" s="332"/>
      <c r="U365" s="332"/>
      <c r="V365" s="332"/>
      <c r="Z365" s="333"/>
      <c r="AA365" s="333"/>
      <c r="AB365" s="333"/>
      <c r="AC365" s="333"/>
      <c r="AD365" s="333"/>
      <c r="AE365" s="333"/>
    </row>
    <row r="366" spans="1:31" hidden="1" x14ac:dyDescent="0.35">
      <c r="A366" s="332" t="str">
        <f>IF(AND(F368=G368,H368=I368,J368=K368,F368="A"),"2016 - kwh",IF(AND(F368=G368,H368=I368,J368&lt;&gt;K368,F368="A"),"2017 - kwh",IF(AND(F368=G368,H368&lt;&gt;I368,F368="A"),"2018 - kwh","N/A")))</f>
        <v>N/A</v>
      </c>
      <c r="B366" s="332" t="str">
        <f>IF(AND(F368="A",G368="A"),"A","")</f>
        <v/>
      </c>
      <c r="C366" s="338" t="s">
        <v>405</v>
      </c>
      <c r="D366" s="339"/>
      <c r="E366" s="340" t="s">
        <v>243</v>
      </c>
      <c r="F366" s="341"/>
      <c r="G366" s="341"/>
      <c r="H366" s="341"/>
      <c r="I366" s="341"/>
      <c r="J366" s="341"/>
      <c r="K366" s="341"/>
      <c r="L366" s="341"/>
      <c r="M366" s="341"/>
      <c r="N366" s="341"/>
      <c r="O366" s="341"/>
      <c r="P366" s="332"/>
      <c r="Q366" s="332"/>
      <c r="R366" s="332"/>
      <c r="S366" s="332"/>
      <c r="T366" s="332"/>
      <c r="U366" s="332"/>
      <c r="V366" s="332"/>
      <c r="Z366" s="333"/>
      <c r="AA366" s="333" t="str">
        <f>IF(AND(F368=G368,H368=I368,F368="A"),"2016 - kwh","")</f>
        <v/>
      </c>
      <c r="AB366" s="333" t="str">
        <f>IF(OR(B366="2017 - kwh",B366="2018 - kwh"),"2016 - kwh","")</f>
        <v/>
      </c>
      <c r="AC366" s="333"/>
      <c r="AD366" s="333"/>
      <c r="AE366" s="333"/>
    </row>
    <row r="367" spans="1:31" hidden="1" x14ac:dyDescent="0.35">
      <c r="A367" s="332" t="str">
        <f>IF(AND(F368=G368,H368=I368,J368=K368,F368="A"),"2016 - kw",IF(AND(F368=G368,H368=I368,J368&lt;&gt;K368,F368="A"),"2017 - kw",IF(AND(F368=G368,H368&lt;&gt;I368,F368="A"),"2018 - kw","N/A")))</f>
        <v>N/A</v>
      </c>
      <c r="B367" s="332" t="str">
        <f>IF(AND(F368="A",G368="A"),"A","")</f>
        <v/>
      </c>
      <c r="C367" s="342"/>
      <c r="D367" s="343" t="str">
        <f>D366 &amp; "kW"</f>
        <v>kW</v>
      </c>
      <c r="E367" s="344" t="s">
        <v>292</v>
      </c>
      <c r="F367" s="341"/>
      <c r="G367" s="341"/>
      <c r="H367" s="341"/>
      <c r="I367" s="341"/>
      <c r="J367" s="341"/>
      <c r="K367" s="341"/>
      <c r="L367" s="341"/>
      <c r="M367" s="341"/>
      <c r="N367" s="341"/>
      <c r="O367" s="341"/>
      <c r="P367" s="332"/>
      <c r="Q367" s="332"/>
      <c r="R367" s="332"/>
      <c r="S367" s="332"/>
      <c r="T367" s="332"/>
      <c r="U367" s="332"/>
      <c r="V367" s="332"/>
      <c r="Z367" s="333"/>
      <c r="AA367" s="333" t="str">
        <f>IF(AND(F368=G368,H368=I368,F368="A"),"2016 - kw","")</f>
        <v/>
      </c>
      <c r="AB367" s="333" t="str">
        <f>IF(OR(B367="2017 - kw",B367="2018 - kw"),"2016 - kw","")</f>
        <v/>
      </c>
      <c r="AC367" s="333"/>
      <c r="AD367" s="333"/>
      <c r="AE367" s="333"/>
    </row>
    <row r="368" spans="1:31" hidden="1" x14ac:dyDescent="0.35">
      <c r="A368" s="332"/>
      <c r="B368" s="332"/>
      <c r="C368" s="345"/>
      <c r="D368" s="346"/>
      <c r="E368" s="347" t="s">
        <v>293</v>
      </c>
      <c r="F368" s="348"/>
      <c r="G368" s="348"/>
      <c r="H368" s="348"/>
      <c r="I368" s="348"/>
      <c r="J368" s="348"/>
      <c r="K368" s="348"/>
      <c r="L368" s="348"/>
      <c r="M368" s="348"/>
      <c r="N368" s="348"/>
      <c r="O368" s="348"/>
      <c r="P368" s="332"/>
      <c r="Q368" s="332"/>
      <c r="R368" s="332"/>
      <c r="S368" s="332"/>
      <c r="T368" s="332"/>
      <c r="U368" s="332"/>
      <c r="V368" s="332"/>
      <c r="Z368" s="333"/>
      <c r="AA368" s="333"/>
      <c r="AB368" s="333"/>
      <c r="AC368" s="333"/>
      <c r="AD368" s="333"/>
      <c r="AE368" s="333"/>
    </row>
    <row r="369" spans="1:31" hidden="1" x14ac:dyDescent="0.35">
      <c r="A369" s="332" t="str">
        <f>IF(AND(F371=G371,H371=I371,J371=K371,F371="A"),"2016 - kwh",IF(AND(F371=G371,H371=I371,J371&lt;&gt;K371,F371="A"),"2017 - kwh",IF(AND(F371=G371,H371&lt;&gt;I371,F371="A"),"2018 - kwh","N/A")))</f>
        <v>N/A</v>
      </c>
      <c r="B369" s="332" t="str">
        <f>IF(AND(F371="A",G371="A"),"A","")</f>
        <v/>
      </c>
      <c r="C369" s="338" t="s">
        <v>406</v>
      </c>
      <c r="D369" s="339"/>
      <c r="E369" s="340" t="s">
        <v>243</v>
      </c>
      <c r="F369" s="341"/>
      <c r="G369" s="341"/>
      <c r="H369" s="341"/>
      <c r="I369" s="341"/>
      <c r="J369" s="341"/>
      <c r="K369" s="341"/>
      <c r="L369" s="341"/>
      <c r="M369" s="341"/>
      <c r="N369" s="341"/>
      <c r="O369" s="341"/>
      <c r="P369" s="332"/>
      <c r="Q369" s="332"/>
      <c r="R369" s="332"/>
      <c r="S369" s="332"/>
      <c r="T369" s="332"/>
      <c r="U369" s="332"/>
      <c r="V369" s="332"/>
      <c r="Z369" s="333"/>
      <c r="AA369" s="333" t="str">
        <f>IF(AND(F371=G371,H371=I371,F371="A"),"2016 - kwh","")</f>
        <v/>
      </c>
      <c r="AB369" s="333" t="str">
        <f>IF(OR(B369="2017 - kwh",B369="2018 - kwh"),"2016 - kwh","")</f>
        <v/>
      </c>
      <c r="AC369" s="333"/>
      <c r="AD369" s="333"/>
      <c r="AE369" s="333"/>
    </row>
    <row r="370" spans="1:31" hidden="1" x14ac:dyDescent="0.35">
      <c r="A370" s="332" t="str">
        <f>IF(AND(F371=G371,H371=I371,J371=K371,F371="A"),"2016 - kw",IF(AND(F371=G371,H371=I371,J371&lt;&gt;K371,F371="A"),"2017 - kw",IF(AND(F371=G371,H371&lt;&gt;I371,F371="A"),"2018 - kw","N/A")))</f>
        <v>N/A</v>
      </c>
      <c r="B370" s="332" t="str">
        <f>IF(AND(F371="A",G371="A"),"A","")</f>
        <v/>
      </c>
      <c r="C370" s="342"/>
      <c r="D370" s="343" t="str">
        <f>D369 &amp; "kW"</f>
        <v>kW</v>
      </c>
      <c r="E370" s="344" t="s">
        <v>292</v>
      </c>
      <c r="F370" s="341"/>
      <c r="G370" s="341"/>
      <c r="H370" s="341"/>
      <c r="I370" s="341"/>
      <c r="J370" s="341"/>
      <c r="K370" s="341"/>
      <c r="L370" s="341"/>
      <c r="M370" s="341"/>
      <c r="N370" s="341"/>
      <c r="O370" s="341"/>
      <c r="P370" s="332"/>
      <c r="Q370" s="332"/>
      <c r="R370" s="332"/>
      <c r="S370" s="332"/>
      <c r="T370" s="332"/>
      <c r="U370" s="332"/>
      <c r="V370" s="332"/>
      <c r="Z370" s="333"/>
      <c r="AA370" s="333" t="str">
        <f>IF(AND(F371=G371,H371=I371,F371="A"),"2016 - kw","")</f>
        <v/>
      </c>
      <c r="AB370" s="333" t="str">
        <f>IF(OR(B370="2017 - kw",B370="2018 - kw"),"2016 - kw","")</f>
        <v/>
      </c>
      <c r="AC370" s="333"/>
      <c r="AD370" s="333"/>
      <c r="AE370" s="333"/>
    </row>
    <row r="371" spans="1:31" hidden="1" x14ac:dyDescent="0.35">
      <c r="A371" s="332"/>
      <c r="B371" s="332"/>
      <c r="C371" s="345"/>
      <c r="D371" s="346"/>
      <c r="E371" s="347" t="s">
        <v>293</v>
      </c>
      <c r="F371" s="348"/>
      <c r="G371" s="348"/>
      <c r="H371" s="348"/>
      <c r="I371" s="348"/>
      <c r="J371" s="348"/>
      <c r="K371" s="348"/>
      <c r="L371" s="348"/>
      <c r="M371" s="348"/>
      <c r="N371" s="348"/>
      <c r="O371" s="348"/>
      <c r="P371" s="332"/>
      <c r="Q371" s="332"/>
      <c r="R371" s="332"/>
      <c r="S371" s="332"/>
      <c r="T371" s="332"/>
      <c r="U371" s="332"/>
      <c r="V371" s="332"/>
      <c r="Z371" s="333"/>
      <c r="AA371" s="333"/>
      <c r="AB371" s="333"/>
      <c r="AC371" s="333"/>
      <c r="AD371" s="333"/>
      <c r="AE371" s="333"/>
    </row>
    <row r="372" spans="1:31" hidden="1" x14ac:dyDescent="0.35">
      <c r="A372" s="332" t="str">
        <f>IF(AND(F374=G374,H374=I374,J374=K374,F374="A"),"2016 - kwh",IF(AND(F374=G374,H374=I374,J374&lt;&gt;K374,F374="A"),"2017 - kwh",IF(AND(F374=G374,H374&lt;&gt;I374,F374="A"),"2018 - kwh","N/A")))</f>
        <v>N/A</v>
      </c>
      <c r="B372" s="332" t="str">
        <f>IF(AND(F374="A",G374="A"),"A","")</f>
        <v/>
      </c>
      <c r="C372" s="338" t="s">
        <v>407</v>
      </c>
      <c r="D372" s="339"/>
      <c r="E372" s="340" t="s">
        <v>243</v>
      </c>
      <c r="F372" s="341"/>
      <c r="G372" s="341"/>
      <c r="H372" s="341"/>
      <c r="I372" s="341"/>
      <c r="J372" s="341"/>
      <c r="K372" s="341"/>
      <c r="L372" s="341"/>
      <c r="M372" s="341"/>
      <c r="N372" s="341"/>
      <c r="O372" s="341"/>
      <c r="P372" s="332"/>
      <c r="Q372" s="332"/>
      <c r="R372" s="332"/>
      <c r="S372" s="332"/>
      <c r="T372" s="332"/>
      <c r="U372" s="332"/>
      <c r="V372" s="332"/>
      <c r="Z372" s="333"/>
      <c r="AA372" s="333" t="str">
        <f>IF(AND(F374=G374,H374=I374,F374="A"),"2016 - kwh","")</f>
        <v/>
      </c>
      <c r="AB372" s="333" t="str">
        <f>IF(OR(B372="2017 - kwh",B372="2018 - kwh"),"2016 - kwh","")</f>
        <v/>
      </c>
      <c r="AC372" s="333"/>
      <c r="AD372" s="333"/>
      <c r="AE372" s="333"/>
    </row>
    <row r="373" spans="1:31" hidden="1" x14ac:dyDescent="0.35">
      <c r="A373" s="332" t="str">
        <f>IF(AND(F374=G374,H374=I374,J374=K374,F374="A"),"2016 - kw",IF(AND(F374=G374,H374=I374,J374&lt;&gt;K374,F374="A"),"2017 - kw",IF(AND(F374=G374,H374&lt;&gt;I374,F374="A"),"2018 - kw","N/A")))</f>
        <v>N/A</v>
      </c>
      <c r="B373" s="332" t="str">
        <f>IF(AND(F374="A",G374="A"),"A","")</f>
        <v/>
      </c>
      <c r="C373" s="342"/>
      <c r="D373" s="343" t="str">
        <f>D372 &amp; "kW"</f>
        <v>kW</v>
      </c>
      <c r="E373" s="344" t="s">
        <v>292</v>
      </c>
      <c r="F373" s="341"/>
      <c r="G373" s="341"/>
      <c r="H373" s="341"/>
      <c r="I373" s="341"/>
      <c r="J373" s="341"/>
      <c r="K373" s="341"/>
      <c r="L373" s="341"/>
      <c r="M373" s="341"/>
      <c r="N373" s="341"/>
      <c r="O373" s="341"/>
      <c r="P373" s="332"/>
      <c r="Q373" s="332"/>
      <c r="R373" s="332"/>
      <c r="S373" s="332"/>
      <c r="T373" s="332"/>
      <c r="U373" s="332"/>
      <c r="V373" s="332"/>
      <c r="Z373" s="333"/>
      <c r="AA373" s="333" t="str">
        <f>IF(AND(F374=G374,H374=I374,F374="A"),"2016 - kw","")</f>
        <v/>
      </c>
      <c r="AB373" s="333" t="str">
        <f>IF(OR(B373="2017 - kw",B373="2018 - kw"),"2016 - kw","")</f>
        <v/>
      </c>
      <c r="AC373" s="333"/>
      <c r="AD373" s="333"/>
      <c r="AE373" s="333"/>
    </row>
    <row r="374" spans="1:31" hidden="1" x14ac:dyDescent="0.35">
      <c r="A374" s="332"/>
      <c r="B374" s="332"/>
      <c r="C374" s="345"/>
      <c r="D374" s="346"/>
      <c r="E374" s="347" t="s">
        <v>293</v>
      </c>
      <c r="F374" s="348"/>
      <c r="G374" s="348"/>
      <c r="H374" s="348"/>
      <c r="I374" s="348"/>
      <c r="J374" s="348"/>
      <c r="K374" s="348"/>
      <c r="L374" s="348"/>
      <c r="M374" s="348"/>
      <c r="N374" s="348"/>
      <c r="O374" s="348"/>
      <c r="P374" s="332"/>
      <c r="Q374" s="332"/>
      <c r="R374" s="332"/>
      <c r="S374" s="332"/>
      <c r="T374" s="332"/>
      <c r="U374" s="332"/>
      <c r="V374" s="332"/>
      <c r="Z374" s="333"/>
      <c r="AA374" s="333"/>
      <c r="AB374" s="333"/>
      <c r="AC374" s="333"/>
      <c r="AD374" s="333"/>
      <c r="AE374" s="333"/>
    </row>
    <row r="375" spans="1:31" hidden="1" x14ac:dyDescent="0.35">
      <c r="A375" s="332" t="str">
        <f>IF(AND(F377=G377,H377=I377,J377=K377,F377="A"),"2016 - kwh",IF(AND(F377=G377,H377=I377,J377&lt;&gt;K377,F377="A"),"2017 - kwh",IF(AND(F377=G377,H377&lt;&gt;I377,F377="A"),"2018 - kwh","N/A")))</f>
        <v>N/A</v>
      </c>
      <c r="B375" s="332" t="str">
        <f>IF(AND(F377="A",G377="A"),"A","")</f>
        <v/>
      </c>
      <c r="C375" s="338" t="s">
        <v>408</v>
      </c>
      <c r="D375" s="339"/>
      <c r="E375" s="340" t="s">
        <v>243</v>
      </c>
      <c r="F375" s="341"/>
      <c r="G375" s="341"/>
      <c r="H375" s="341"/>
      <c r="I375" s="341"/>
      <c r="J375" s="341"/>
      <c r="K375" s="341"/>
      <c r="L375" s="341"/>
      <c r="M375" s="341"/>
      <c r="N375" s="341"/>
      <c r="O375" s="341"/>
      <c r="P375" s="332"/>
      <c r="Q375" s="332"/>
      <c r="R375" s="332"/>
      <c r="S375" s="332"/>
      <c r="T375" s="332"/>
      <c r="U375" s="332"/>
      <c r="V375" s="332"/>
      <c r="Z375" s="333"/>
      <c r="AA375" s="333" t="str">
        <f>IF(AND(F377=G377,H377=I377,F377="A"),"2016 - kwh","")</f>
        <v/>
      </c>
      <c r="AB375" s="333" t="str">
        <f>IF(OR(B375="2017 - kwh",B375="2018 - kwh"),"2016 - kwh","")</f>
        <v/>
      </c>
      <c r="AC375" s="333"/>
      <c r="AD375" s="333"/>
      <c r="AE375" s="333"/>
    </row>
    <row r="376" spans="1:31" hidden="1" x14ac:dyDescent="0.35">
      <c r="A376" s="332" t="str">
        <f>IF(AND(F377=G377,H377=I377,J377=K377,F377="A"),"2016 - kw",IF(AND(F377=G377,H377=I377,J377&lt;&gt;K377,F377="A"),"2017 - kw",IF(AND(F377=G377,H377&lt;&gt;I377,F377="A"),"2018 - kw","N/A")))</f>
        <v>N/A</v>
      </c>
      <c r="B376" s="332" t="str">
        <f>IF(AND(F377="A",G377="A"),"A","")</f>
        <v/>
      </c>
      <c r="C376" s="342"/>
      <c r="D376" s="343" t="str">
        <f>D375 &amp; "kW"</f>
        <v>kW</v>
      </c>
      <c r="E376" s="344" t="s">
        <v>292</v>
      </c>
      <c r="F376" s="341"/>
      <c r="G376" s="341"/>
      <c r="H376" s="341"/>
      <c r="I376" s="341"/>
      <c r="J376" s="341"/>
      <c r="K376" s="341"/>
      <c r="L376" s="341"/>
      <c r="M376" s="341"/>
      <c r="N376" s="341"/>
      <c r="O376" s="341"/>
      <c r="P376" s="332"/>
      <c r="Q376" s="332"/>
      <c r="R376" s="332"/>
      <c r="S376" s="332"/>
      <c r="T376" s="332"/>
      <c r="U376" s="332"/>
      <c r="V376" s="332"/>
      <c r="Z376" s="333"/>
      <c r="AA376" s="333" t="str">
        <f>IF(AND(F377=G377,H377=I377,F377="A"),"2016 - kw","")</f>
        <v/>
      </c>
      <c r="AB376" s="333" t="str">
        <f>IF(OR(B376="2017 - kw",B376="2018 - kw"),"2016 - kw","")</f>
        <v/>
      </c>
      <c r="AC376" s="333"/>
      <c r="AD376" s="333"/>
      <c r="AE376" s="333"/>
    </row>
    <row r="377" spans="1:31" hidden="1" x14ac:dyDescent="0.35">
      <c r="A377" s="332"/>
      <c r="B377" s="332"/>
      <c r="C377" s="345"/>
      <c r="D377" s="346"/>
      <c r="E377" s="347" t="s">
        <v>293</v>
      </c>
      <c r="F377" s="348"/>
      <c r="G377" s="348"/>
      <c r="H377" s="348"/>
      <c r="I377" s="348"/>
      <c r="J377" s="348"/>
      <c r="K377" s="348"/>
      <c r="L377" s="348"/>
      <c r="M377" s="348"/>
      <c r="N377" s="348"/>
      <c r="O377" s="348"/>
      <c r="P377" s="332"/>
      <c r="Q377" s="332"/>
      <c r="R377" s="332"/>
      <c r="S377" s="332"/>
      <c r="T377" s="332"/>
      <c r="U377" s="332"/>
      <c r="V377" s="332"/>
      <c r="Z377" s="333"/>
      <c r="AA377" s="333"/>
      <c r="AB377" s="333"/>
      <c r="AC377" s="333"/>
      <c r="AD377" s="333"/>
      <c r="AE377" s="333"/>
    </row>
    <row r="378" spans="1:31" hidden="1" x14ac:dyDescent="0.35">
      <c r="A378" s="332" t="str">
        <f>IF(AND(F380=G380,H380=I380,J380=K380,F380="A"),"2016 - kwh",IF(AND(F380=G380,H380=I380,J380&lt;&gt;K380,F380="A"),"2017 - kwh",IF(AND(F380=G380,H380&lt;&gt;I380,F380="A"),"2018 - kwh","N/A")))</f>
        <v>N/A</v>
      </c>
      <c r="B378" s="332" t="str">
        <f>IF(AND(F380="A",G380="A"),"A","")</f>
        <v/>
      </c>
      <c r="C378" s="338" t="s">
        <v>409</v>
      </c>
      <c r="D378" s="339"/>
      <c r="E378" s="340" t="s">
        <v>243</v>
      </c>
      <c r="F378" s="341"/>
      <c r="G378" s="341"/>
      <c r="H378" s="341"/>
      <c r="I378" s="341"/>
      <c r="J378" s="341"/>
      <c r="K378" s="341"/>
      <c r="L378" s="341"/>
      <c r="M378" s="341"/>
      <c r="N378" s="341"/>
      <c r="O378" s="341"/>
      <c r="P378" s="332"/>
      <c r="Q378" s="332"/>
      <c r="R378" s="332"/>
      <c r="S378" s="332"/>
      <c r="T378" s="332"/>
      <c r="U378" s="332"/>
      <c r="V378" s="332"/>
      <c r="Z378" s="333"/>
      <c r="AA378" s="333" t="str">
        <f>IF(AND(F380=G380,H380=I380,F380="A"),"2016 - kwh","")</f>
        <v/>
      </c>
      <c r="AB378" s="333" t="str">
        <f>IF(OR(B378="2017 - kwh",B378="2018 - kwh"),"2016 - kwh","")</f>
        <v/>
      </c>
      <c r="AC378" s="333"/>
      <c r="AD378" s="333"/>
      <c r="AE378" s="333"/>
    </row>
    <row r="379" spans="1:31" hidden="1" x14ac:dyDescent="0.35">
      <c r="A379" s="332" t="str">
        <f>IF(AND(F380=G380,H380=I380,J380=K380,F380="A"),"2016 - kw",IF(AND(F380=G380,H380=I380,J380&lt;&gt;K380,F380="A"),"2017 - kw",IF(AND(F380=G380,H380&lt;&gt;I380,F380="A"),"2018 - kw","N/A")))</f>
        <v>N/A</v>
      </c>
      <c r="B379" s="332" t="str">
        <f>IF(AND(F380="A",G380="A"),"A","")</f>
        <v/>
      </c>
      <c r="C379" s="342"/>
      <c r="D379" s="343" t="str">
        <f>D378 &amp; "kW"</f>
        <v>kW</v>
      </c>
      <c r="E379" s="344" t="s">
        <v>292</v>
      </c>
      <c r="F379" s="341"/>
      <c r="G379" s="341"/>
      <c r="H379" s="341"/>
      <c r="I379" s="341"/>
      <c r="J379" s="341"/>
      <c r="K379" s="341"/>
      <c r="L379" s="341"/>
      <c r="M379" s="341"/>
      <c r="N379" s="341"/>
      <c r="O379" s="341"/>
      <c r="P379" s="332"/>
      <c r="Q379" s="332"/>
      <c r="R379" s="332"/>
      <c r="S379" s="332"/>
      <c r="T379" s="332"/>
      <c r="U379" s="332"/>
      <c r="V379" s="332"/>
      <c r="Z379" s="333"/>
      <c r="AA379" s="333" t="str">
        <f>IF(AND(F380=G380,H380=I380,F380="A"),"2016 - kw","")</f>
        <v/>
      </c>
      <c r="AB379" s="333" t="str">
        <f>IF(OR(B379="2017 - kw",B379="2018 - kw"),"2016 - kw","")</f>
        <v/>
      </c>
      <c r="AC379" s="333"/>
      <c r="AD379" s="333"/>
      <c r="AE379" s="333"/>
    </row>
    <row r="380" spans="1:31" hidden="1" x14ac:dyDescent="0.35">
      <c r="A380" s="332"/>
      <c r="B380" s="332"/>
      <c r="C380" s="345"/>
      <c r="D380" s="346"/>
      <c r="E380" s="347" t="s">
        <v>293</v>
      </c>
      <c r="F380" s="348"/>
      <c r="G380" s="348"/>
      <c r="H380" s="348"/>
      <c r="I380" s="348"/>
      <c r="J380" s="348"/>
      <c r="K380" s="348"/>
      <c r="L380" s="348"/>
      <c r="M380" s="348"/>
      <c r="N380" s="348"/>
      <c r="O380" s="348"/>
      <c r="P380" s="332"/>
      <c r="Q380" s="332"/>
      <c r="R380" s="332"/>
      <c r="S380" s="332"/>
      <c r="T380" s="332"/>
      <c r="U380" s="332"/>
      <c r="V380" s="332"/>
      <c r="Z380" s="333"/>
      <c r="AA380" s="333"/>
      <c r="AB380" s="333"/>
      <c r="AC380" s="333"/>
      <c r="AD380" s="333"/>
      <c r="AE380" s="333"/>
    </row>
    <row r="381" spans="1:31" hidden="1" x14ac:dyDescent="0.35">
      <c r="A381" s="332" t="str">
        <f>IF(AND(F383=G383,H383=I383,J383=K383,F383="A"),"2016 - kwh",IF(AND(F383=G383,H383=I383,J383&lt;&gt;K383,F383="A"),"2017 - kwh",IF(AND(F383=G383,H383&lt;&gt;I383,F383="A"),"2018 - kwh","N/A")))</f>
        <v>N/A</v>
      </c>
      <c r="B381" s="332" t="str">
        <f>IF(AND(F383="A",G383="A"),"A","")</f>
        <v/>
      </c>
      <c r="C381" s="338" t="s">
        <v>410</v>
      </c>
      <c r="D381" s="339"/>
      <c r="E381" s="340" t="s">
        <v>243</v>
      </c>
      <c r="F381" s="341"/>
      <c r="G381" s="341"/>
      <c r="H381" s="341"/>
      <c r="I381" s="341"/>
      <c r="J381" s="341"/>
      <c r="K381" s="341"/>
      <c r="L381" s="341"/>
      <c r="M381" s="341"/>
      <c r="N381" s="341"/>
      <c r="O381" s="341"/>
      <c r="P381" s="332"/>
      <c r="Q381" s="332"/>
      <c r="R381" s="332"/>
      <c r="S381" s="332"/>
      <c r="T381" s="332"/>
      <c r="U381" s="332"/>
      <c r="V381" s="332"/>
      <c r="Z381" s="333"/>
      <c r="AA381" s="333" t="str">
        <f>IF(AND(F383=G383,H383=I383,F383="A"),"2016 - kwh","")</f>
        <v/>
      </c>
      <c r="AB381" s="333" t="str">
        <f>IF(OR(B381="2017 - kwh",B381="2018 - kwh"),"2016 - kwh","")</f>
        <v/>
      </c>
      <c r="AC381" s="333"/>
      <c r="AD381" s="333"/>
      <c r="AE381" s="333"/>
    </row>
    <row r="382" spans="1:31" hidden="1" x14ac:dyDescent="0.35">
      <c r="A382" s="332" t="str">
        <f>IF(AND(F383=G383,H383=I383,J383=K383,F383="A"),"2016 - kw",IF(AND(F383=G383,H383=I383,J383&lt;&gt;K383,F383="A"),"2017 - kw",IF(AND(F383=G383,H383&lt;&gt;I383,F383="A"),"2018 - kw","N/A")))</f>
        <v>N/A</v>
      </c>
      <c r="B382" s="332" t="str">
        <f>IF(AND(F383="A",G383="A"),"A","")</f>
        <v/>
      </c>
      <c r="C382" s="342"/>
      <c r="D382" s="343" t="str">
        <f>D381 &amp; "kW"</f>
        <v>kW</v>
      </c>
      <c r="E382" s="344" t="s">
        <v>292</v>
      </c>
      <c r="F382" s="341"/>
      <c r="G382" s="341"/>
      <c r="H382" s="341"/>
      <c r="I382" s="341"/>
      <c r="J382" s="341"/>
      <c r="K382" s="341"/>
      <c r="L382" s="341"/>
      <c r="M382" s="341"/>
      <c r="N382" s="341"/>
      <c r="O382" s="341"/>
      <c r="P382" s="332"/>
      <c r="Q382" s="332"/>
      <c r="R382" s="332"/>
      <c r="S382" s="332"/>
      <c r="T382" s="332"/>
      <c r="U382" s="332"/>
      <c r="V382" s="332"/>
      <c r="Z382" s="333"/>
      <c r="AA382" s="333" t="str">
        <f>IF(AND(F383=G383,H383=I383,F383="A"),"2016 - kw","")</f>
        <v/>
      </c>
      <c r="AB382" s="333" t="str">
        <f>IF(OR(B382="2017 - kw",B382="2018 - kw"),"2016 - kw","")</f>
        <v/>
      </c>
      <c r="AC382" s="333"/>
      <c r="AD382" s="333"/>
      <c r="AE382" s="333"/>
    </row>
    <row r="383" spans="1:31" hidden="1" x14ac:dyDescent="0.35">
      <c r="A383" s="332"/>
      <c r="B383" s="332"/>
      <c r="C383" s="345"/>
      <c r="D383" s="346"/>
      <c r="E383" s="347" t="s">
        <v>293</v>
      </c>
      <c r="F383" s="348"/>
      <c r="G383" s="348"/>
      <c r="H383" s="348"/>
      <c r="I383" s="348"/>
      <c r="J383" s="348"/>
      <c r="K383" s="348"/>
      <c r="L383" s="348"/>
      <c r="M383" s="348"/>
      <c r="N383" s="348"/>
      <c r="O383" s="348"/>
      <c r="P383" s="332"/>
      <c r="Q383" s="332"/>
      <c r="R383" s="332"/>
      <c r="S383" s="332"/>
      <c r="T383" s="332"/>
      <c r="U383" s="332"/>
      <c r="V383" s="332"/>
      <c r="Z383" s="333"/>
      <c r="AA383" s="333"/>
      <c r="AB383" s="333"/>
      <c r="AC383" s="333"/>
      <c r="AD383" s="333"/>
      <c r="AE383" s="333"/>
    </row>
    <row r="384" spans="1:31" hidden="1" x14ac:dyDescent="0.35">
      <c r="A384" s="332" t="str">
        <f>IF(AND(F386=G386,H386=I386,J386=K386,F386="A"),"2016 - kwh",IF(AND(F386=G386,H386=I386,J386&lt;&gt;K386,F386="A"),"2017 - kwh",IF(AND(F386=G386,H386&lt;&gt;I386,F386="A"),"2018 - kwh","N/A")))</f>
        <v>N/A</v>
      </c>
      <c r="B384" s="332" t="str">
        <f>IF(AND(F386="A",G386="A"),"A","")</f>
        <v/>
      </c>
      <c r="C384" s="338" t="s">
        <v>411</v>
      </c>
      <c r="D384" s="339"/>
      <c r="E384" s="340" t="s">
        <v>243</v>
      </c>
      <c r="F384" s="341"/>
      <c r="G384" s="341"/>
      <c r="H384" s="341"/>
      <c r="I384" s="341"/>
      <c r="J384" s="341"/>
      <c r="K384" s="341"/>
      <c r="L384" s="341"/>
      <c r="M384" s="341"/>
      <c r="N384" s="341"/>
      <c r="O384" s="341"/>
      <c r="P384" s="332"/>
      <c r="Q384" s="332"/>
      <c r="R384" s="332"/>
      <c r="S384" s="332"/>
      <c r="T384" s="332"/>
      <c r="U384" s="332"/>
      <c r="V384" s="332"/>
      <c r="Z384" s="333"/>
      <c r="AA384" s="333" t="str">
        <f>IF(AND(F386=G386,H386=I386,F386="A"),"2016 - kwh","")</f>
        <v/>
      </c>
      <c r="AB384" s="333" t="str">
        <f>IF(OR(B384="2017 - kwh",B384="2018 - kwh"),"2016 - kwh","")</f>
        <v/>
      </c>
      <c r="AC384" s="333"/>
      <c r="AD384" s="333"/>
      <c r="AE384" s="333"/>
    </row>
    <row r="385" spans="1:31" hidden="1" x14ac:dyDescent="0.35">
      <c r="A385" s="332" t="str">
        <f>IF(AND(F386=G386,H386=I386,J386=K386,F386="A"),"2016 - kw",IF(AND(F386=G386,H386=I386,J386&lt;&gt;K386,F386="A"),"2017 - kw",IF(AND(F386=G386,H386&lt;&gt;I386,F386="A"),"2018 - kw","N/A")))</f>
        <v>N/A</v>
      </c>
      <c r="B385" s="332" t="str">
        <f>IF(AND(F386="A",G386="A"),"A","")</f>
        <v/>
      </c>
      <c r="C385" s="342"/>
      <c r="D385" s="343" t="str">
        <f>D384 &amp; "kW"</f>
        <v>kW</v>
      </c>
      <c r="E385" s="344" t="s">
        <v>292</v>
      </c>
      <c r="F385" s="341"/>
      <c r="G385" s="341"/>
      <c r="H385" s="341"/>
      <c r="I385" s="341"/>
      <c r="J385" s="341"/>
      <c r="K385" s="341"/>
      <c r="L385" s="341"/>
      <c r="M385" s="341"/>
      <c r="N385" s="341"/>
      <c r="O385" s="341"/>
      <c r="P385" s="332"/>
      <c r="Q385" s="332"/>
      <c r="R385" s="332"/>
      <c r="S385" s="332"/>
      <c r="T385" s="332"/>
      <c r="U385" s="332"/>
      <c r="V385" s="332"/>
      <c r="Z385" s="333"/>
      <c r="AA385" s="333" t="str">
        <f>IF(AND(F386=G386,H386=I386,F386="A"),"2016 - kw","")</f>
        <v/>
      </c>
      <c r="AB385" s="333" t="str">
        <f>IF(OR(B385="2017 - kw",B385="2018 - kw"),"2016 - kw","")</f>
        <v/>
      </c>
      <c r="AC385" s="333"/>
      <c r="AD385" s="333"/>
      <c r="AE385" s="333"/>
    </row>
    <row r="386" spans="1:31" hidden="1" x14ac:dyDescent="0.35">
      <c r="A386" s="332"/>
      <c r="B386" s="332"/>
      <c r="C386" s="345"/>
      <c r="D386" s="346"/>
      <c r="E386" s="347" t="s">
        <v>293</v>
      </c>
      <c r="F386" s="348"/>
      <c r="G386" s="348"/>
      <c r="H386" s="348"/>
      <c r="I386" s="348"/>
      <c r="J386" s="348"/>
      <c r="K386" s="348"/>
      <c r="L386" s="348"/>
      <c r="M386" s="348"/>
      <c r="N386" s="348"/>
      <c r="O386" s="348"/>
      <c r="P386" s="332"/>
      <c r="Q386" s="332"/>
      <c r="R386" s="332"/>
      <c r="S386" s="332"/>
      <c r="T386" s="332"/>
      <c r="U386" s="332"/>
      <c r="V386" s="332"/>
      <c r="Z386" s="333"/>
      <c r="AA386" s="333"/>
      <c r="AB386" s="333"/>
      <c r="AC386" s="333"/>
      <c r="AD386" s="333"/>
      <c r="AE386" s="333"/>
    </row>
    <row r="387" spans="1:31" hidden="1" x14ac:dyDescent="0.35">
      <c r="A387" s="332" t="str">
        <f>IF(AND(F389=G389,H389=I389,J389=K389,F389="A"),"2016 - kwh",IF(AND(F389=G389,H389=I389,J389&lt;&gt;K389,F389="A"),"2017 - kwh",IF(AND(F389=G389,H389&lt;&gt;I389,F389="A"),"2018 - kwh","N/A")))</f>
        <v>N/A</v>
      </c>
      <c r="B387" s="332" t="str">
        <f>IF(AND(F389="A",G389="A"),"A","")</f>
        <v/>
      </c>
      <c r="C387" s="338" t="s">
        <v>412</v>
      </c>
      <c r="D387" s="339"/>
      <c r="E387" s="340" t="s">
        <v>243</v>
      </c>
      <c r="F387" s="341"/>
      <c r="G387" s="341"/>
      <c r="H387" s="341"/>
      <c r="I387" s="341"/>
      <c r="J387" s="341"/>
      <c r="K387" s="341"/>
      <c r="L387" s="341"/>
      <c r="M387" s="341"/>
      <c r="N387" s="341"/>
      <c r="O387" s="341"/>
      <c r="P387" s="332"/>
      <c r="Q387" s="332"/>
      <c r="R387" s="332"/>
      <c r="S387" s="332"/>
      <c r="T387" s="332"/>
      <c r="U387" s="332"/>
      <c r="V387" s="332"/>
      <c r="Z387" s="333"/>
      <c r="AA387" s="333" t="str">
        <f>IF(AND(F389=G389,H389=I389,F389="A"),"2016 - kwh","")</f>
        <v/>
      </c>
      <c r="AB387" s="333" t="str">
        <f>IF(OR(B387="2017 - kwh",B387="2018 - kwh"),"2016 - kwh","")</f>
        <v/>
      </c>
      <c r="AC387" s="333"/>
      <c r="AD387" s="333"/>
      <c r="AE387" s="333"/>
    </row>
    <row r="388" spans="1:31" hidden="1" x14ac:dyDescent="0.35">
      <c r="A388" s="332" t="str">
        <f>IF(AND(F389=G389,H389=I389,J389=K389,F389="A"),"2016 - kw",IF(AND(F389=G389,H389=I389,J389&lt;&gt;K389,F389="A"),"2017 - kw",IF(AND(F389=G389,H389&lt;&gt;I389,F389="A"),"2018 - kw","N/A")))</f>
        <v>N/A</v>
      </c>
      <c r="B388" s="332" t="str">
        <f>IF(AND(F389="A",G389="A"),"A","")</f>
        <v/>
      </c>
      <c r="C388" s="342"/>
      <c r="D388" s="343" t="str">
        <f>D387 &amp; "kW"</f>
        <v>kW</v>
      </c>
      <c r="E388" s="344" t="s">
        <v>292</v>
      </c>
      <c r="F388" s="341"/>
      <c r="G388" s="341"/>
      <c r="H388" s="341"/>
      <c r="I388" s="341"/>
      <c r="J388" s="341"/>
      <c r="K388" s="341"/>
      <c r="L388" s="341"/>
      <c r="M388" s="341"/>
      <c r="N388" s="341"/>
      <c r="O388" s="341"/>
      <c r="P388" s="332"/>
      <c r="Q388" s="332"/>
      <c r="R388" s="332"/>
      <c r="S388" s="332"/>
      <c r="T388" s="332"/>
      <c r="U388" s="332"/>
      <c r="V388" s="332"/>
      <c r="Z388" s="333"/>
      <c r="AA388" s="333" t="str">
        <f>IF(AND(F389=G389,H389=I389,F389="A"),"2016 - kw","")</f>
        <v/>
      </c>
      <c r="AB388" s="333" t="str">
        <f>IF(OR(B388="2017 - kw",B388="2018 - kw"),"2016 - kw","")</f>
        <v/>
      </c>
      <c r="AC388" s="333"/>
      <c r="AD388" s="333"/>
      <c r="AE388" s="333"/>
    </row>
    <row r="389" spans="1:31" hidden="1" x14ac:dyDescent="0.35">
      <c r="A389" s="332"/>
      <c r="B389" s="332"/>
      <c r="C389" s="345"/>
      <c r="D389" s="346"/>
      <c r="E389" s="347" t="s">
        <v>293</v>
      </c>
      <c r="F389" s="348"/>
      <c r="G389" s="348"/>
      <c r="H389" s="348"/>
      <c r="I389" s="348"/>
      <c r="J389" s="348"/>
      <c r="K389" s="348"/>
      <c r="L389" s="348"/>
      <c r="M389" s="348"/>
      <c r="N389" s="348"/>
      <c r="O389" s="348"/>
      <c r="P389" s="332"/>
      <c r="Q389" s="332"/>
      <c r="R389" s="332"/>
      <c r="S389" s="332"/>
      <c r="T389" s="332"/>
      <c r="U389" s="332"/>
      <c r="V389" s="332"/>
      <c r="Z389" s="333"/>
      <c r="AA389" s="333"/>
      <c r="AB389" s="333"/>
      <c r="AC389" s="333"/>
      <c r="AD389" s="333"/>
      <c r="AE389" s="333"/>
    </row>
    <row r="390" spans="1:31" hidden="1" x14ac:dyDescent="0.35">
      <c r="A390" s="332" t="str">
        <f>IF(AND(F392=G392,H392=I392,J392=K392,F392="A"),"2016 - kwh",IF(AND(F392=G392,H392=I392,J392&lt;&gt;K392,F392="A"),"2017 - kwh",IF(AND(F392=G392,H392&lt;&gt;I392,F392="A"),"2018 - kwh","N/A")))</f>
        <v>N/A</v>
      </c>
      <c r="B390" s="332" t="str">
        <f>IF(AND(F392="A",G392="A"),"A","")</f>
        <v/>
      </c>
      <c r="C390" s="338" t="s">
        <v>413</v>
      </c>
      <c r="D390" s="339"/>
      <c r="E390" s="340" t="s">
        <v>243</v>
      </c>
      <c r="F390" s="341"/>
      <c r="G390" s="341"/>
      <c r="H390" s="341"/>
      <c r="I390" s="341"/>
      <c r="J390" s="341"/>
      <c r="K390" s="341"/>
      <c r="L390" s="341"/>
      <c r="M390" s="341"/>
      <c r="N390" s="341"/>
      <c r="O390" s="341"/>
      <c r="P390" s="332"/>
      <c r="Q390" s="332"/>
      <c r="R390" s="332"/>
      <c r="S390" s="332"/>
      <c r="T390" s="332"/>
      <c r="U390" s="332"/>
      <c r="V390" s="332"/>
      <c r="Z390" s="333"/>
      <c r="AA390" s="333" t="str">
        <f>IF(AND(F392=G392,H392=I392,F392="A"),"2016 - kwh","")</f>
        <v/>
      </c>
      <c r="AB390" s="333" t="str">
        <f>IF(OR(B390="2017 - kwh",B390="2018 - kwh"),"2016 - kwh","")</f>
        <v/>
      </c>
      <c r="AC390" s="333"/>
      <c r="AD390" s="333"/>
      <c r="AE390" s="333"/>
    </row>
    <row r="391" spans="1:31" hidden="1" x14ac:dyDescent="0.35">
      <c r="A391" s="332" t="str">
        <f>IF(AND(F392=G392,H392=I392,J392=K392,F392="A"),"2016 - kw",IF(AND(F392=G392,H392=I392,J392&lt;&gt;K392,F392="A"),"2017 - kw",IF(AND(F392=G392,H392&lt;&gt;I392,F392="A"),"2018 - kw","N/A")))</f>
        <v>N/A</v>
      </c>
      <c r="B391" s="332" t="str">
        <f>IF(AND(F392="A",G392="A"),"A","")</f>
        <v/>
      </c>
      <c r="C391" s="342"/>
      <c r="D391" s="343" t="str">
        <f>D390 &amp; "kW"</f>
        <v>kW</v>
      </c>
      <c r="E391" s="344" t="s">
        <v>292</v>
      </c>
      <c r="F391" s="341"/>
      <c r="G391" s="341"/>
      <c r="H391" s="341"/>
      <c r="I391" s="341"/>
      <c r="J391" s="341"/>
      <c r="K391" s="341"/>
      <c r="L391" s="341"/>
      <c r="M391" s="341"/>
      <c r="N391" s="341"/>
      <c r="O391" s="341"/>
      <c r="P391" s="332"/>
      <c r="Q391" s="332"/>
      <c r="R391" s="332"/>
      <c r="S391" s="332"/>
      <c r="T391" s="332"/>
      <c r="U391" s="332"/>
      <c r="V391" s="332"/>
      <c r="Z391" s="333"/>
      <c r="AA391" s="333" t="str">
        <f>IF(AND(F392=G392,H392=I392,F392="A"),"2016 - kw","")</f>
        <v/>
      </c>
      <c r="AB391" s="333" t="str">
        <f>IF(OR(B391="2017 - kw",B391="2018 - kw"),"2016 - kw","")</f>
        <v/>
      </c>
      <c r="AC391" s="333"/>
      <c r="AD391" s="333"/>
      <c r="AE391" s="333"/>
    </row>
    <row r="392" spans="1:31" hidden="1" x14ac:dyDescent="0.35">
      <c r="A392" s="332"/>
      <c r="B392" s="332"/>
      <c r="C392" s="345"/>
      <c r="D392" s="346"/>
      <c r="E392" s="347" t="s">
        <v>293</v>
      </c>
      <c r="F392" s="348"/>
      <c r="G392" s="348"/>
      <c r="H392" s="348"/>
      <c r="I392" s="348"/>
      <c r="J392" s="348"/>
      <c r="K392" s="348"/>
      <c r="L392" s="348"/>
      <c r="M392" s="348"/>
      <c r="N392" s="348"/>
      <c r="O392" s="348"/>
      <c r="P392" s="332"/>
      <c r="Q392" s="332"/>
      <c r="R392" s="332"/>
      <c r="S392" s="332"/>
      <c r="T392" s="332"/>
      <c r="U392" s="332"/>
      <c r="V392" s="332"/>
      <c r="Z392" s="333"/>
      <c r="AA392" s="333"/>
      <c r="AB392" s="333"/>
      <c r="AC392" s="333"/>
      <c r="AD392" s="333"/>
      <c r="AE392" s="333"/>
    </row>
    <row r="393" spans="1:31" hidden="1" x14ac:dyDescent="0.35">
      <c r="A393" s="332" t="str">
        <f>IF(AND(F395=G395,H395=I395,J395=K395,F395="A"),"2016 - kwh",IF(AND(F395=G395,H395=I395,J395&lt;&gt;K395,F395="A"),"2017 - kwh",IF(AND(F395=G395,H395&lt;&gt;I395,F395="A"),"2018 - kwh","N/A")))</f>
        <v>N/A</v>
      </c>
      <c r="B393" s="332" t="str">
        <f>IF(AND(F395="A",G395="A"),"A","")</f>
        <v/>
      </c>
      <c r="C393" s="338" t="s">
        <v>414</v>
      </c>
      <c r="D393" s="339"/>
      <c r="E393" s="340" t="s">
        <v>243</v>
      </c>
      <c r="F393" s="341"/>
      <c r="G393" s="341"/>
      <c r="H393" s="341"/>
      <c r="I393" s="341"/>
      <c r="J393" s="341"/>
      <c r="K393" s="341"/>
      <c r="L393" s="341"/>
      <c r="M393" s="341"/>
      <c r="N393" s="341"/>
      <c r="O393" s="341"/>
      <c r="P393" s="332"/>
      <c r="Q393" s="332"/>
      <c r="R393" s="332"/>
      <c r="S393" s="332"/>
      <c r="T393" s="332"/>
      <c r="U393" s="332"/>
      <c r="V393" s="332"/>
      <c r="Z393" s="333"/>
      <c r="AA393" s="333" t="str">
        <f>IF(AND(F395=G395,H395=I395,F395="A"),"2016 - kwh","")</f>
        <v/>
      </c>
      <c r="AB393" s="333" t="str">
        <f>IF(OR(B393="2017 - kwh",B393="2018 - kwh"),"2016 - kwh","")</f>
        <v/>
      </c>
      <c r="AC393" s="333"/>
      <c r="AD393" s="333"/>
      <c r="AE393" s="333"/>
    </row>
    <row r="394" spans="1:31" hidden="1" x14ac:dyDescent="0.35">
      <c r="A394" s="332" t="str">
        <f>IF(AND(F395=G395,H395=I395,J395=K395,F395="A"),"2016 - kw",IF(AND(F395=G395,H395=I395,J395&lt;&gt;K395,F395="A"),"2017 - kw",IF(AND(F395=G395,H395&lt;&gt;I395,F395="A"),"2018 - kw","N/A")))</f>
        <v>N/A</v>
      </c>
      <c r="B394" s="332" t="str">
        <f>IF(AND(F395="A",G395="A"),"A","")</f>
        <v/>
      </c>
      <c r="C394" s="342"/>
      <c r="D394" s="343" t="str">
        <f>D393 &amp; "kW"</f>
        <v>kW</v>
      </c>
      <c r="E394" s="344" t="s">
        <v>292</v>
      </c>
      <c r="F394" s="341"/>
      <c r="G394" s="341"/>
      <c r="H394" s="341"/>
      <c r="I394" s="341"/>
      <c r="J394" s="341"/>
      <c r="K394" s="341"/>
      <c r="L394" s="341"/>
      <c r="M394" s="341"/>
      <c r="N394" s="341"/>
      <c r="O394" s="341"/>
      <c r="P394" s="332"/>
      <c r="Q394" s="332"/>
      <c r="R394" s="332"/>
      <c r="S394" s="332"/>
      <c r="T394" s="332"/>
      <c r="U394" s="332"/>
      <c r="V394" s="332"/>
      <c r="Z394" s="333"/>
      <c r="AA394" s="333" t="str">
        <f>IF(AND(F395=G395,H395=I395,F395="A"),"2016 - kw","")</f>
        <v/>
      </c>
      <c r="AB394" s="333" t="str">
        <f>IF(OR(B394="2017 - kw",B394="2018 - kw"),"2016 - kw","")</f>
        <v/>
      </c>
      <c r="AC394" s="333"/>
      <c r="AD394" s="333"/>
      <c r="AE394" s="333"/>
    </row>
    <row r="395" spans="1:31" hidden="1" x14ac:dyDescent="0.35">
      <c r="A395" s="332"/>
      <c r="B395" s="332"/>
      <c r="C395" s="345"/>
      <c r="D395" s="346"/>
      <c r="E395" s="347" t="s">
        <v>293</v>
      </c>
      <c r="F395" s="348"/>
      <c r="G395" s="348"/>
      <c r="H395" s="348"/>
      <c r="I395" s="348"/>
      <c r="J395" s="348"/>
      <c r="K395" s="348"/>
      <c r="L395" s="348"/>
      <c r="M395" s="348"/>
      <c r="N395" s="348"/>
      <c r="O395" s="348"/>
      <c r="P395" s="332"/>
      <c r="Q395" s="332"/>
      <c r="R395" s="332"/>
      <c r="S395" s="332"/>
      <c r="T395" s="332"/>
      <c r="U395" s="332"/>
      <c r="V395" s="332"/>
      <c r="Z395" s="333"/>
      <c r="AA395" s="333"/>
      <c r="AB395" s="333"/>
      <c r="AC395" s="333"/>
      <c r="AD395" s="333"/>
      <c r="AE395" s="333"/>
    </row>
    <row r="396" spans="1:31" hidden="1" x14ac:dyDescent="0.35">
      <c r="A396" s="332" t="str">
        <f>IF(AND(F398=G398,H398=I398,J398=K398,F398="A"),"2016 - kwh",IF(AND(F398=G398,H398=I398,J398&lt;&gt;K398,F398="A"),"2017 - kwh",IF(AND(F398=G398,H398&lt;&gt;I398,F398="A"),"2018 - kwh","N/A")))</f>
        <v>N/A</v>
      </c>
      <c r="B396" s="332" t="str">
        <f>IF(AND(F398="A",G398="A"),"A","")</f>
        <v/>
      </c>
      <c r="C396" s="338" t="s">
        <v>415</v>
      </c>
      <c r="D396" s="339"/>
      <c r="E396" s="340" t="s">
        <v>243</v>
      </c>
      <c r="F396" s="341"/>
      <c r="G396" s="341"/>
      <c r="H396" s="341"/>
      <c r="I396" s="341"/>
      <c r="J396" s="341"/>
      <c r="K396" s="341"/>
      <c r="L396" s="341"/>
      <c r="M396" s="341"/>
      <c r="N396" s="341"/>
      <c r="O396" s="341"/>
      <c r="P396" s="332"/>
      <c r="Q396" s="332"/>
      <c r="R396" s="332"/>
      <c r="S396" s="332"/>
      <c r="T396" s="332"/>
      <c r="U396" s="332"/>
      <c r="V396" s="332"/>
      <c r="Z396" s="333"/>
      <c r="AA396" s="333" t="str">
        <f>IF(AND(F398=G398,H398=I398,F398="A"),"2016 - kwh","")</f>
        <v/>
      </c>
      <c r="AB396" s="333" t="str">
        <f>IF(OR(B396="2017 - kwh",B396="2018 - kwh"),"2016 - kwh","")</f>
        <v/>
      </c>
      <c r="AC396" s="333"/>
      <c r="AD396" s="333"/>
      <c r="AE396" s="333"/>
    </row>
    <row r="397" spans="1:31" hidden="1" x14ac:dyDescent="0.35">
      <c r="A397" s="332" t="str">
        <f>IF(AND(F398=G398,H398=I398,J398=K398,F398="A"),"2016 - kw",IF(AND(F398=G398,H398=I398,J398&lt;&gt;K398,F398="A"),"2017 - kw",IF(AND(F398=G398,H398&lt;&gt;I398,F398="A"),"2018 - kw","N/A")))</f>
        <v>N/A</v>
      </c>
      <c r="B397" s="332" t="str">
        <f>IF(AND(F398="A",G398="A"),"A","")</f>
        <v/>
      </c>
      <c r="C397" s="342"/>
      <c r="D397" s="343" t="str">
        <f>D396 &amp; "kW"</f>
        <v>kW</v>
      </c>
      <c r="E397" s="344" t="s">
        <v>292</v>
      </c>
      <c r="F397" s="341"/>
      <c r="G397" s="341"/>
      <c r="H397" s="341"/>
      <c r="I397" s="341"/>
      <c r="J397" s="341"/>
      <c r="K397" s="341"/>
      <c r="L397" s="341"/>
      <c r="M397" s="341"/>
      <c r="N397" s="341"/>
      <c r="O397" s="341"/>
      <c r="P397" s="332"/>
      <c r="Q397" s="332"/>
      <c r="R397" s="332"/>
      <c r="S397" s="332"/>
      <c r="T397" s="332"/>
      <c r="U397" s="332"/>
      <c r="V397" s="332"/>
      <c r="Z397" s="333"/>
      <c r="AA397" s="333" t="str">
        <f>IF(AND(F398=G398,H398=I398,F398="A"),"2016 - kw","")</f>
        <v/>
      </c>
      <c r="AB397" s="333" t="str">
        <f>IF(OR(B397="2017 - kw",B397="2018 - kw"),"2016 - kw","")</f>
        <v/>
      </c>
      <c r="AC397" s="333"/>
      <c r="AD397" s="333"/>
      <c r="AE397" s="333"/>
    </row>
    <row r="398" spans="1:31" hidden="1" x14ac:dyDescent="0.35">
      <c r="A398" s="332"/>
      <c r="B398" s="332"/>
      <c r="C398" s="345"/>
      <c r="D398" s="346"/>
      <c r="E398" s="347" t="s">
        <v>293</v>
      </c>
      <c r="F398" s="348"/>
      <c r="G398" s="348"/>
      <c r="H398" s="348"/>
      <c r="I398" s="348"/>
      <c r="J398" s="348"/>
      <c r="K398" s="348"/>
      <c r="L398" s="348"/>
      <c r="M398" s="348"/>
      <c r="N398" s="348"/>
      <c r="O398" s="348"/>
      <c r="P398" s="332"/>
      <c r="Q398" s="332"/>
      <c r="R398" s="332"/>
      <c r="S398" s="332"/>
      <c r="T398" s="332"/>
      <c r="U398" s="332"/>
      <c r="V398" s="332"/>
      <c r="Z398" s="333"/>
      <c r="AA398" s="333"/>
      <c r="AB398" s="333"/>
      <c r="AC398" s="333"/>
      <c r="AD398" s="333"/>
      <c r="AE398" s="333"/>
    </row>
    <row r="399" spans="1:31" hidden="1" x14ac:dyDescent="0.35">
      <c r="A399" s="332" t="str">
        <f>IF(AND(F401=G401,H401=I401,J401=K401,F401="A"),"2016 - kwh",IF(AND(F401=G401,H401=I401,J401&lt;&gt;K401,F401="A"),"2017 - kwh",IF(AND(F401=G401,H401&lt;&gt;I401,F401="A"),"2018 - kwh","N/A")))</f>
        <v>N/A</v>
      </c>
      <c r="B399" s="332" t="str">
        <f>IF(AND(F401="A",G401="A"),"A","")</f>
        <v/>
      </c>
      <c r="C399" s="338" t="s">
        <v>416</v>
      </c>
      <c r="D399" s="339"/>
      <c r="E399" s="340" t="s">
        <v>243</v>
      </c>
      <c r="F399" s="341"/>
      <c r="G399" s="341"/>
      <c r="H399" s="341"/>
      <c r="I399" s="341"/>
      <c r="J399" s="341"/>
      <c r="K399" s="341"/>
      <c r="L399" s="341"/>
      <c r="M399" s="341"/>
      <c r="N399" s="341"/>
      <c r="O399" s="341"/>
      <c r="P399" s="332"/>
      <c r="Q399" s="332"/>
      <c r="R399" s="332"/>
      <c r="S399" s="332"/>
      <c r="T399" s="332"/>
      <c r="U399" s="332"/>
      <c r="V399" s="332"/>
      <c r="Z399" s="333"/>
      <c r="AA399" s="333" t="str">
        <f>IF(AND(F401=G401,H401=I401,F401="A"),"2016 - kwh","")</f>
        <v/>
      </c>
      <c r="AB399" s="333" t="str">
        <f>IF(OR(B399="2017 - kwh",B399="2018 - kwh"),"2016 - kwh","")</f>
        <v/>
      </c>
      <c r="AC399" s="333"/>
      <c r="AD399" s="333"/>
      <c r="AE399" s="333"/>
    </row>
    <row r="400" spans="1:31" hidden="1" x14ac:dyDescent="0.35">
      <c r="A400" s="332" t="str">
        <f>IF(AND(F401=G401,H401=I401,J401=K401,F401="A"),"2016 - kw",IF(AND(F401=G401,H401=I401,J401&lt;&gt;K401,F401="A"),"2017 - kw",IF(AND(F401=G401,H401&lt;&gt;I401,F401="A"),"2018 - kw","N/A")))</f>
        <v>N/A</v>
      </c>
      <c r="B400" s="332" t="str">
        <f>IF(AND(F401="A",G401="A"),"A","")</f>
        <v/>
      </c>
      <c r="C400" s="342"/>
      <c r="D400" s="343" t="str">
        <f>D399 &amp; "kW"</f>
        <v>kW</v>
      </c>
      <c r="E400" s="344" t="s">
        <v>292</v>
      </c>
      <c r="F400" s="341"/>
      <c r="G400" s="341"/>
      <c r="H400" s="341"/>
      <c r="I400" s="341"/>
      <c r="J400" s="341"/>
      <c r="K400" s="341"/>
      <c r="L400" s="341"/>
      <c r="M400" s="341"/>
      <c r="N400" s="341"/>
      <c r="O400" s="341"/>
      <c r="P400" s="332"/>
      <c r="Q400" s="332"/>
      <c r="R400" s="332"/>
      <c r="S400" s="332"/>
      <c r="T400" s="332"/>
      <c r="U400" s="332"/>
      <c r="V400" s="332"/>
      <c r="Z400" s="333"/>
      <c r="AA400" s="333" t="str">
        <f>IF(AND(F401=G401,H401=I401,F401="A"),"2016 - kw","")</f>
        <v/>
      </c>
      <c r="AB400" s="333" t="str">
        <f>IF(OR(B400="2017 - kw",B400="2018 - kw"),"2016 - kw","")</f>
        <v/>
      </c>
      <c r="AC400" s="333"/>
      <c r="AD400" s="333"/>
      <c r="AE400" s="333"/>
    </row>
    <row r="401" spans="1:31" hidden="1" x14ac:dyDescent="0.35">
      <c r="A401" s="332"/>
      <c r="B401" s="332"/>
      <c r="C401" s="345"/>
      <c r="D401" s="346"/>
      <c r="E401" s="347" t="s">
        <v>293</v>
      </c>
      <c r="F401" s="348"/>
      <c r="G401" s="348"/>
      <c r="H401" s="348"/>
      <c r="I401" s="348"/>
      <c r="J401" s="348"/>
      <c r="K401" s="348"/>
      <c r="L401" s="348"/>
      <c r="M401" s="348"/>
      <c r="N401" s="348"/>
      <c r="O401" s="348"/>
      <c r="P401" s="332"/>
      <c r="Q401" s="332"/>
      <c r="R401" s="332"/>
      <c r="S401" s="332"/>
      <c r="T401" s="332"/>
      <c r="U401" s="332"/>
      <c r="V401" s="332"/>
      <c r="Z401" s="333"/>
      <c r="AA401" s="333"/>
      <c r="AB401" s="333"/>
      <c r="AC401" s="333"/>
      <c r="AD401" s="333"/>
      <c r="AE401" s="333"/>
    </row>
    <row r="402" spans="1:31" hidden="1" x14ac:dyDescent="0.35">
      <c r="A402" s="332" t="str">
        <f>IF(AND(F404=G404,H404=I404,J404=K404,F404="A"),"2016 - kwh",IF(AND(F404=G404,H404=I404,J404&lt;&gt;K404,F404="A"),"2017 - kwh",IF(AND(F404=G404,H404&lt;&gt;I404,F404="A"),"2018 - kwh","N/A")))</f>
        <v>N/A</v>
      </c>
      <c r="B402" s="332" t="str">
        <f>IF(AND(F404="A",G404="A"),"A","")</f>
        <v/>
      </c>
      <c r="C402" s="338" t="s">
        <v>417</v>
      </c>
      <c r="D402" s="339"/>
      <c r="E402" s="340" t="s">
        <v>243</v>
      </c>
      <c r="F402" s="341"/>
      <c r="G402" s="341"/>
      <c r="H402" s="341"/>
      <c r="I402" s="341"/>
      <c r="J402" s="341"/>
      <c r="K402" s="341"/>
      <c r="L402" s="341"/>
      <c r="M402" s="341"/>
      <c r="N402" s="341"/>
      <c r="O402" s="341"/>
      <c r="P402" s="332"/>
      <c r="Q402" s="332"/>
      <c r="R402" s="332"/>
      <c r="S402" s="332"/>
      <c r="T402" s="332"/>
      <c r="U402" s="332"/>
      <c r="V402" s="332"/>
      <c r="Z402" s="333"/>
      <c r="AA402" s="333" t="str">
        <f>IF(AND(F404=G404,H404=I404,F404="A"),"2016 - kwh","")</f>
        <v/>
      </c>
      <c r="AB402" s="333" t="str">
        <f>IF(OR(B402="2017 - kwh",B402="2018 - kwh"),"2016 - kwh","")</f>
        <v/>
      </c>
      <c r="AC402" s="333"/>
      <c r="AD402" s="333"/>
      <c r="AE402" s="333"/>
    </row>
    <row r="403" spans="1:31" hidden="1" x14ac:dyDescent="0.35">
      <c r="A403" s="332" t="str">
        <f>IF(AND(F404=G404,H404=I404,J404=K404,F404="A"),"2016 - kw",IF(AND(F404=G404,H404=I404,J404&lt;&gt;K404,F404="A"),"2017 - kw",IF(AND(F404=G404,H404&lt;&gt;I404,F404="A"),"2018 - kw","N/A")))</f>
        <v>N/A</v>
      </c>
      <c r="B403" s="332" t="str">
        <f>IF(AND(F404="A",G404="A"),"A","")</f>
        <v/>
      </c>
      <c r="C403" s="342"/>
      <c r="D403" s="343" t="str">
        <f>D402 &amp; "kW"</f>
        <v>kW</v>
      </c>
      <c r="E403" s="344" t="s">
        <v>292</v>
      </c>
      <c r="F403" s="341"/>
      <c r="G403" s="341"/>
      <c r="H403" s="341"/>
      <c r="I403" s="341"/>
      <c r="J403" s="341"/>
      <c r="K403" s="341"/>
      <c r="L403" s="341"/>
      <c r="M403" s="341"/>
      <c r="N403" s="341"/>
      <c r="O403" s="341"/>
      <c r="P403" s="332"/>
      <c r="Q403" s="332"/>
      <c r="R403" s="332"/>
      <c r="S403" s="332"/>
      <c r="T403" s="332"/>
      <c r="U403" s="332"/>
      <c r="V403" s="332"/>
      <c r="Z403" s="333"/>
      <c r="AA403" s="333" t="str">
        <f>IF(AND(F404=G404,H404=I404,F404="A"),"2016 - kw","")</f>
        <v/>
      </c>
      <c r="AB403" s="333" t="str">
        <f>IF(OR(B403="2017 - kw",B403="2018 - kw"),"2016 - kw","")</f>
        <v/>
      </c>
      <c r="AC403" s="333"/>
      <c r="AD403" s="333"/>
      <c r="AE403" s="333"/>
    </row>
    <row r="404" spans="1:31" hidden="1" x14ac:dyDescent="0.35">
      <c r="A404" s="332"/>
      <c r="B404" s="332"/>
      <c r="C404" s="345"/>
      <c r="D404" s="346"/>
      <c r="E404" s="347" t="s">
        <v>293</v>
      </c>
      <c r="F404" s="348"/>
      <c r="G404" s="348"/>
      <c r="H404" s="348"/>
      <c r="I404" s="348"/>
      <c r="J404" s="348"/>
      <c r="K404" s="348"/>
      <c r="L404" s="348"/>
      <c r="M404" s="348"/>
      <c r="N404" s="348"/>
      <c r="O404" s="348"/>
      <c r="P404" s="332"/>
      <c r="Q404" s="332"/>
      <c r="R404" s="332"/>
      <c r="S404" s="332"/>
      <c r="T404" s="332"/>
      <c r="U404" s="332"/>
      <c r="V404" s="332"/>
      <c r="Z404" s="333"/>
      <c r="AA404" s="333"/>
      <c r="AB404" s="333"/>
      <c r="AC404" s="333"/>
      <c r="AD404" s="333"/>
      <c r="AE404" s="333"/>
    </row>
    <row r="405" spans="1:31" hidden="1" x14ac:dyDescent="0.35">
      <c r="A405" s="332" t="str">
        <f>IF(AND(F407=G407,H407=I407,J407=K407,F407="A"),"2016 - kwh",IF(AND(F407=G407,H407=I407,J407&lt;&gt;K407,F407="A"),"2017 - kwh",IF(AND(F407=G407,H407&lt;&gt;I407,F407="A"),"2018 - kwh","N/A")))</f>
        <v>N/A</v>
      </c>
      <c r="B405" s="332" t="str">
        <f>IF(AND(F407="A",G407="A"),"A","")</f>
        <v/>
      </c>
      <c r="C405" s="338" t="s">
        <v>418</v>
      </c>
      <c r="D405" s="339"/>
      <c r="E405" s="340" t="s">
        <v>243</v>
      </c>
      <c r="F405" s="341"/>
      <c r="G405" s="341"/>
      <c r="H405" s="341"/>
      <c r="I405" s="341"/>
      <c r="J405" s="341"/>
      <c r="K405" s="341"/>
      <c r="L405" s="341"/>
      <c r="M405" s="341"/>
      <c r="N405" s="341"/>
      <c r="O405" s="341"/>
      <c r="P405" s="332"/>
      <c r="Q405" s="332"/>
      <c r="R405" s="332"/>
      <c r="S405" s="332"/>
      <c r="T405" s="332"/>
      <c r="U405" s="332"/>
      <c r="V405" s="332"/>
      <c r="Z405" s="333"/>
      <c r="AA405" s="333" t="str">
        <f>IF(AND(F407=G407,H407=I407,F407="A"),"2016 - kwh","")</f>
        <v/>
      </c>
      <c r="AB405" s="333" t="str">
        <f>IF(OR(B405="2017 - kwh",B405="2018 - kwh"),"2016 - kwh","")</f>
        <v/>
      </c>
      <c r="AC405" s="333"/>
      <c r="AD405" s="333"/>
      <c r="AE405" s="333"/>
    </row>
    <row r="406" spans="1:31" hidden="1" x14ac:dyDescent="0.35">
      <c r="A406" s="332" t="str">
        <f>IF(AND(F407=G407,H407=I407,J407=K407,F407="A"),"2016 - kw",IF(AND(F407=G407,H407=I407,J407&lt;&gt;K407,F407="A"),"2017 - kw",IF(AND(F407=G407,H407&lt;&gt;I407,F407="A"),"2018 - kw","N/A")))</f>
        <v>N/A</v>
      </c>
      <c r="B406" s="332" t="str">
        <f>IF(AND(F407="A",G407="A"),"A","")</f>
        <v/>
      </c>
      <c r="C406" s="342"/>
      <c r="D406" s="343" t="str">
        <f>D405 &amp; "kW"</f>
        <v>kW</v>
      </c>
      <c r="E406" s="344" t="s">
        <v>292</v>
      </c>
      <c r="F406" s="341"/>
      <c r="G406" s="341"/>
      <c r="H406" s="341"/>
      <c r="I406" s="341"/>
      <c r="J406" s="341"/>
      <c r="K406" s="341"/>
      <c r="L406" s="341"/>
      <c r="M406" s="341"/>
      <c r="N406" s="341"/>
      <c r="O406" s="341"/>
      <c r="P406" s="332"/>
      <c r="Q406" s="332"/>
      <c r="R406" s="332"/>
      <c r="S406" s="332"/>
      <c r="T406" s="332"/>
      <c r="U406" s="332"/>
      <c r="V406" s="332"/>
      <c r="Z406" s="333"/>
      <c r="AA406" s="333" t="str">
        <f>IF(AND(F407=G407,H407=I407,F407="A"),"2016 - kw","")</f>
        <v/>
      </c>
      <c r="AB406" s="333" t="str">
        <f>IF(OR(B406="2017 - kw",B406="2018 - kw"),"2016 - kw","")</f>
        <v/>
      </c>
      <c r="AC406" s="333"/>
      <c r="AD406" s="333"/>
      <c r="AE406" s="333"/>
    </row>
    <row r="407" spans="1:31" hidden="1" x14ac:dyDescent="0.35">
      <c r="A407" s="332"/>
      <c r="B407" s="332"/>
      <c r="C407" s="345"/>
      <c r="D407" s="346"/>
      <c r="E407" s="347" t="s">
        <v>293</v>
      </c>
      <c r="F407" s="348"/>
      <c r="G407" s="348"/>
      <c r="H407" s="348"/>
      <c r="I407" s="348"/>
      <c r="J407" s="348"/>
      <c r="K407" s="348"/>
      <c r="L407" s="348"/>
      <c r="M407" s="348"/>
      <c r="N407" s="348"/>
      <c r="O407" s="348"/>
      <c r="P407" s="332"/>
      <c r="Q407" s="332"/>
      <c r="R407" s="332"/>
      <c r="S407" s="332"/>
      <c r="T407" s="332"/>
      <c r="U407" s="332"/>
      <c r="V407" s="332"/>
      <c r="Z407" s="333"/>
      <c r="AA407" s="333"/>
      <c r="AB407" s="333"/>
      <c r="AC407" s="333"/>
      <c r="AD407" s="333"/>
      <c r="AE407" s="333"/>
    </row>
    <row r="408" spans="1:31" hidden="1" x14ac:dyDescent="0.35">
      <c r="A408" s="332" t="str">
        <f>IF(AND(F410=G410,H410=I410,J410=K410,F410="A"),"2016 - kwh",IF(AND(F410=G410,H410=I410,J410&lt;&gt;K410,F410="A"),"2017 - kwh",IF(AND(F410=G410,H410&lt;&gt;I410,F410="A"),"2018 - kwh","N/A")))</f>
        <v>N/A</v>
      </c>
      <c r="B408" s="332" t="str">
        <f>IF(AND(F410="A",G410="A"),"A","")</f>
        <v/>
      </c>
      <c r="C408" s="338" t="s">
        <v>419</v>
      </c>
      <c r="D408" s="339"/>
      <c r="E408" s="340" t="s">
        <v>243</v>
      </c>
      <c r="F408" s="341"/>
      <c r="G408" s="341"/>
      <c r="H408" s="341"/>
      <c r="I408" s="341"/>
      <c r="J408" s="341"/>
      <c r="K408" s="341"/>
      <c r="L408" s="341"/>
      <c r="M408" s="341"/>
      <c r="N408" s="341"/>
      <c r="O408" s="341"/>
      <c r="P408" s="332"/>
      <c r="Q408" s="332"/>
      <c r="R408" s="332"/>
      <c r="S408" s="332"/>
      <c r="T408" s="332"/>
      <c r="U408" s="332"/>
      <c r="V408" s="332"/>
      <c r="Z408" s="333"/>
      <c r="AA408" s="333" t="str">
        <f>IF(AND(F410=G410,H410=I410,F410="A"),"2016 - kwh","")</f>
        <v/>
      </c>
      <c r="AB408" s="333" t="str">
        <f>IF(OR(B408="2017 - kwh",B408="2018 - kwh"),"2016 - kwh","")</f>
        <v/>
      </c>
      <c r="AC408" s="333"/>
      <c r="AD408" s="333"/>
      <c r="AE408" s="333"/>
    </row>
    <row r="409" spans="1:31" hidden="1" x14ac:dyDescent="0.35">
      <c r="A409" s="332" t="str">
        <f>IF(AND(F410=G410,H410=I410,J410=K410,F410="A"),"2016 - kw",IF(AND(F410=G410,H410=I410,J410&lt;&gt;K410,F410="A"),"2017 - kw",IF(AND(F410=G410,H410&lt;&gt;I410,F410="A"),"2018 - kw","N/A")))</f>
        <v>N/A</v>
      </c>
      <c r="B409" s="332" t="str">
        <f>IF(AND(F410="A",G410="A"),"A","")</f>
        <v/>
      </c>
      <c r="C409" s="342"/>
      <c r="D409" s="343" t="str">
        <f>D408 &amp; "kW"</f>
        <v>kW</v>
      </c>
      <c r="E409" s="344" t="s">
        <v>292</v>
      </c>
      <c r="F409" s="341"/>
      <c r="G409" s="341"/>
      <c r="H409" s="341"/>
      <c r="I409" s="341"/>
      <c r="J409" s="341"/>
      <c r="K409" s="341"/>
      <c r="L409" s="341"/>
      <c r="M409" s="341"/>
      <c r="N409" s="341"/>
      <c r="O409" s="341"/>
      <c r="P409" s="332"/>
      <c r="Q409" s="332"/>
      <c r="R409" s="332"/>
      <c r="S409" s="332"/>
      <c r="T409" s="332"/>
      <c r="U409" s="332"/>
      <c r="V409" s="332"/>
      <c r="Z409" s="333"/>
      <c r="AA409" s="333" t="str">
        <f>IF(AND(F410=G410,H410=I410,F410="A"),"2016 - kw","")</f>
        <v/>
      </c>
      <c r="AB409" s="333" t="str">
        <f>IF(OR(B409="2017 - kw",B409="2018 - kw"),"2016 - kw","")</f>
        <v/>
      </c>
      <c r="AC409" s="333"/>
      <c r="AD409" s="333"/>
      <c r="AE409" s="333"/>
    </row>
    <row r="410" spans="1:31" hidden="1" x14ac:dyDescent="0.35">
      <c r="A410" s="332"/>
      <c r="B410" s="332"/>
      <c r="C410" s="345"/>
      <c r="D410" s="346"/>
      <c r="E410" s="347" t="s">
        <v>293</v>
      </c>
      <c r="F410" s="348"/>
      <c r="G410" s="348"/>
      <c r="H410" s="348"/>
      <c r="I410" s="348"/>
      <c r="J410" s="348"/>
      <c r="K410" s="348"/>
      <c r="L410" s="348"/>
      <c r="M410" s="348"/>
      <c r="N410" s="348"/>
      <c r="O410" s="348"/>
      <c r="P410" s="332"/>
      <c r="Q410" s="332"/>
      <c r="R410" s="332"/>
      <c r="S410" s="332"/>
      <c r="T410" s="332"/>
      <c r="U410" s="332"/>
      <c r="V410" s="332"/>
      <c r="Z410" s="333"/>
      <c r="AA410" s="333"/>
      <c r="AB410" s="333"/>
      <c r="AC410" s="333"/>
      <c r="AD410" s="333"/>
      <c r="AE410" s="333"/>
    </row>
    <row r="411" spans="1:31" hidden="1" x14ac:dyDescent="0.35">
      <c r="A411" s="332" t="str">
        <f>IF(AND(F413=G413,H413=I413,J413=K413,F413="A"),"2016 - kwh",IF(AND(F413=G413,H413=I413,J413&lt;&gt;K413,F413="A"),"2017 - kwh",IF(AND(F413=G413,H413&lt;&gt;I413,F413="A"),"2018 - kwh","N/A")))</f>
        <v>N/A</v>
      </c>
      <c r="B411" s="332" t="str">
        <f>IF(AND(F413="A",G413="A"),"A","")</f>
        <v/>
      </c>
      <c r="C411" s="338" t="s">
        <v>420</v>
      </c>
      <c r="D411" s="339"/>
      <c r="E411" s="340" t="s">
        <v>243</v>
      </c>
      <c r="F411" s="341"/>
      <c r="G411" s="341"/>
      <c r="H411" s="341"/>
      <c r="I411" s="341"/>
      <c r="J411" s="341"/>
      <c r="K411" s="341"/>
      <c r="L411" s="341"/>
      <c r="M411" s="341"/>
      <c r="N411" s="341"/>
      <c r="O411" s="341"/>
      <c r="P411" s="332"/>
      <c r="Q411" s="332"/>
      <c r="R411" s="332"/>
      <c r="S411" s="332"/>
      <c r="T411" s="332"/>
      <c r="U411" s="332"/>
      <c r="V411" s="332"/>
      <c r="Z411" s="333"/>
      <c r="AA411" s="333" t="str">
        <f>IF(AND(F413=G413,H413=I413,F413="A"),"2016 - kwh","")</f>
        <v/>
      </c>
      <c r="AB411" s="333" t="str">
        <f>IF(OR(B411="2017 - kwh",B411="2018 - kwh"),"2016 - kwh","")</f>
        <v/>
      </c>
      <c r="AC411" s="333"/>
      <c r="AD411" s="333"/>
      <c r="AE411" s="333"/>
    </row>
    <row r="412" spans="1:31" hidden="1" x14ac:dyDescent="0.35">
      <c r="A412" s="332" t="str">
        <f>IF(AND(F413=G413,H413=I413,J413=K413,F413="A"),"2016 - kw",IF(AND(F413=G413,H413=I413,J413&lt;&gt;K413,F413="A"),"2017 - kw",IF(AND(F413=G413,H413&lt;&gt;I413,F413="A"),"2018 - kw","N/A")))</f>
        <v>N/A</v>
      </c>
      <c r="B412" s="332" t="str">
        <f>IF(AND(F413="A",G413="A"),"A","")</f>
        <v/>
      </c>
      <c r="C412" s="342"/>
      <c r="D412" s="343" t="str">
        <f>D411 &amp; "kW"</f>
        <v>kW</v>
      </c>
      <c r="E412" s="344" t="s">
        <v>292</v>
      </c>
      <c r="F412" s="341"/>
      <c r="G412" s="341"/>
      <c r="H412" s="341"/>
      <c r="I412" s="341"/>
      <c r="J412" s="341"/>
      <c r="K412" s="341"/>
      <c r="L412" s="341"/>
      <c r="M412" s="341"/>
      <c r="N412" s="341"/>
      <c r="O412" s="341"/>
      <c r="P412" s="332"/>
      <c r="Q412" s="332"/>
      <c r="R412" s="332"/>
      <c r="S412" s="332"/>
      <c r="T412" s="332"/>
      <c r="U412" s="332"/>
      <c r="V412" s="332"/>
      <c r="Z412" s="333"/>
      <c r="AA412" s="333" t="str">
        <f>IF(AND(F413=G413,H413=I413,F413="A"),"2016 - kw","")</f>
        <v/>
      </c>
      <c r="AB412" s="333" t="str">
        <f>IF(OR(B412="2017 - kw",B412="2018 - kw"),"2016 - kw","")</f>
        <v/>
      </c>
      <c r="AC412" s="333"/>
      <c r="AD412" s="333"/>
      <c r="AE412" s="333"/>
    </row>
    <row r="413" spans="1:31" hidden="1" x14ac:dyDescent="0.35">
      <c r="A413" s="332"/>
      <c r="B413" s="332"/>
      <c r="C413" s="345"/>
      <c r="D413" s="346"/>
      <c r="E413" s="347" t="s">
        <v>293</v>
      </c>
      <c r="F413" s="348"/>
      <c r="G413" s="348"/>
      <c r="H413" s="348"/>
      <c r="I413" s="348"/>
      <c r="J413" s="348"/>
      <c r="K413" s="348"/>
      <c r="L413" s="348"/>
      <c r="M413" s="348"/>
      <c r="N413" s="348"/>
      <c r="O413" s="348"/>
      <c r="P413" s="332"/>
      <c r="Q413" s="332"/>
      <c r="R413" s="332"/>
      <c r="S413" s="332"/>
      <c r="T413" s="332"/>
      <c r="U413" s="332"/>
      <c r="V413" s="332"/>
      <c r="Z413" s="333"/>
      <c r="AA413" s="333"/>
      <c r="AB413" s="333"/>
      <c r="AC413" s="333"/>
      <c r="AD413" s="333"/>
      <c r="AE413" s="333"/>
    </row>
    <row r="414" spans="1:31" hidden="1" x14ac:dyDescent="0.35">
      <c r="A414" s="332" t="str">
        <f>IF(AND(F416=G416,H416=I416,J416=K416,F416="A"),"2016 - kwh",IF(AND(F416=G416,H416=I416,J416&lt;&gt;K416,F416="A"),"2017 - kwh",IF(AND(F416=G416,H416&lt;&gt;I416,F416="A"),"2018 - kwh","N/A")))</f>
        <v>N/A</v>
      </c>
      <c r="B414" s="332" t="str">
        <f>IF(AND(F416="A",G416="A"),"A","")</f>
        <v/>
      </c>
      <c r="C414" s="338" t="s">
        <v>421</v>
      </c>
      <c r="D414" s="339"/>
      <c r="E414" s="340" t="s">
        <v>243</v>
      </c>
      <c r="F414" s="341"/>
      <c r="G414" s="341"/>
      <c r="H414" s="341"/>
      <c r="I414" s="341"/>
      <c r="J414" s="341"/>
      <c r="K414" s="341"/>
      <c r="L414" s="341"/>
      <c r="M414" s="341"/>
      <c r="N414" s="341"/>
      <c r="O414" s="341"/>
      <c r="P414" s="332"/>
      <c r="Q414" s="332"/>
      <c r="R414" s="332"/>
      <c r="S414" s="332"/>
      <c r="T414" s="332"/>
      <c r="U414" s="332"/>
      <c r="V414" s="332"/>
      <c r="Z414" s="333"/>
      <c r="AA414" s="333" t="str">
        <f>IF(AND(F416=G416,H416=I416,F416="A"),"2016 - kwh","")</f>
        <v/>
      </c>
      <c r="AB414" s="333" t="str">
        <f>IF(OR(B414="2017 - kwh",B414="2018 - kwh"),"2016 - kwh","")</f>
        <v/>
      </c>
      <c r="AC414" s="333"/>
      <c r="AD414" s="333"/>
      <c r="AE414" s="333"/>
    </row>
    <row r="415" spans="1:31" hidden="1" x14ac:dyDescent="0.35">
      <c r="A415" s="332" t="str">
        <f>IF(AND(F416=G416,H416=I416,J416=K416,F416="A"),"2016 - kw",IF(AND(F416=G416,H416=I416,J416&lt;&gt;K416,F416="A"),"2017 - kw",IF(AND(F416=G416,H416&lt;&gt;I416,F416="A"),"2018 - kw","N/A")))</f>
        <v>N/A</v>
      </c>
      <c r="B415" s="332" t="str">
        <f>IF(AND(F416="A",G416="A"),"A","")</f>
        <v/>
      </c>
      <c r="C415" s="342"/>
      <c r="D415" s="343" t="str">
        <f>D414 &amp; "kW"</f>
        <v>kW</v>
      </c>
      <c r="E415" s="344" t="s">
        <v>292</v>
      </c>
      <c r="F415" s="341"/>
      <c r="G415" s="341"/>
      <c r="H415" s="341"/>
      <c r="I415" s="341"/>
      <c r="J415" s="341"/>
      <c r="K415" s="341"/>
      <c r="L415" s="341"/>
      <c r="M415" s="341"/>
      <c r="N415" s="341"/>
      <c r="O415" s="341"/>
      <c r="P415" s="332"/>
      <c r="Q415" s="332"/>
      <c r="R415" s="332"/>
      <c r="S415" s="332"/>
      <c r="T415" s="332"/>
      <c r="U415" s="332"/>
      <c r="V415" s="332"/>
      <c r="Z415" s="333"/>
      <c r="AA415" s="333" t="str">
        <f>IF(AND(F416=G416,H416=I416,F416="A"),"2016 - kw","")</f>
        <v/>
      </c>
      <c r="AB415" s="333" t="str">
        <f>IF(OR(B415="2017 - kw",B415="2018 - kw"),"2016 - kw","")</f>
        <v/>
      </c>
      <c r="AC415" s="333"/>
      <c r="AD415" s="333"/>
      <c r="AE415" s="333"/>
    </row>
    <row r="416" spans="1:31" hidden="1" x14ac:dyDescent="0.35">
      <c r="A416" s="332"/>
      <c r="B416" s="332"/>
      <c r="C416" s="345"/>
      <c r="D416" s="346"/>
      <c r="E416" s="347" t="s">
        <v>293</v>
      </c>
      <c r="F416" s="348"/>
      <c r="G416" s="348"/>
      <c r="H416" s="348"/>
      <c r="I416" s="348"/>
      <c r="J416" s="348"/>
      <c r="K416" s="348"/>
      <c r="L416" s="348"/>
      <c r="M416" s="348"/>
      <c r="N416" s="348"/>
      <c r="O416" s="348"/>
      <c r="P416" s="332"/>
      <c r="Q416" s="332"/>
      <c r="R416" s="332"/>
      <c r="S416" s="332"/>
      <c r="T416" s="332"/>
      <c r="U416" s="332"/>
      <c r="V416" s="332"/>
      <c r="Z416" s="333"/>
      <c r="AA416" s="333"/>
      <c r="AB416" s="333"/>
      <c r="AC416" s="333"/>
      <c r="AD416" s="333"/>
      <c r="AE416" s="333"/>
    </row>
    <row r="417" spans="1:31" hidden="1" x14ac:dyDescent="0.35">
      <c r="A417" s="332" t="str">
        <f>IF(AND(F419=G419,H419=I419,J419=K419,F419="A"),"2016 - kwh",IF(AND(F419=G419,H419=I419,J419&lt;&gt;K419,F419="A"),"2017 - kwh",IF(AND(F419=G419,H419&lt;&gt;I419,F419="A"),"2018 - kwh","N/A")))</f>
        <v>N/A</v>
      </c>
      <c r="B417" s="332" t="str">
        <f>IF(AND(F419="A",G419="A"),"A","")</f>
        <v/>
      </c>
      <c r="C417" s="338" t="s">
        <v>422</v>
      </c>
      <c r="D417" s="339"/>
      <c r="E417" s="340" t="s">
        <v>243</v>
      </c>
      <c r="F417" s="341"/>
      <c r="G417" s="341"/>
      <c r="H417" s="341"/>
      <c r="I417" s="341"/>
      <c r="J417" s="341"/>
      <c r="K417" s="341"/>
      <c r="L417" s="341"/>
      <c r="M417" s="341"/>
      <c r="N417" s="341"/>
      <c r="O417" s="341"/>
      <c r="P417" s="332"/>
      <c r="Q417" s="332"/>
      <c r="R417" s="332"/>
      <c r="S417" s="332"/>
      <c r="T417" s="332"/>
      <c r="U417" s="332"/>
      <c r="V417" s="332"/>
      <c r="Z417" s="333"/>
      <c r="AA417" s="333" t="str">
        <f>IF(AND(F419=G419,H419=I419,F419="A"),"2016 - kwh","")</f>
        <v/>
      </c>
      <c r="AB417" s="333" t="str">
        <f>IF(OR(B417="2017 - kwh",B417="2018 - kwh"),"2016 - kwh","")</f>
        <v/>
      </c>
      <c r="AC417" s="333"/>
      <c r="AD417" s="333"/>
      <c r="AE417" s="333"/>
    </row>
    <row r="418" spans="1:31" hidden="1" x14ac:dyDescent="0.35">
      <c r="A418" s="332" t="str">
        <f>IF(AND(F419=G419,H419=I419,J419=K419,F419="A"),"2016 - kw",IF(AND(F419=G419,H419=I419,J419&lt;&gt;K419,F419="A"),"2017 - kw",IF(AND(F419=G419,H419&lt;&gt;I419,F419="A"),"2018 - kw","N/A")))</f>
        <v>N/A</v>
      </c>
      <c r="B418" s="332" t="str">
        <f>IF(AND(F419="A",G419="A"),"A","")</f>
        <v/>
      </c>
      <c r="C418" s="342"/>
      <c r="D418" s="343" t="str">
        <f>D417 &amp; "kW"</f>
        <v>kW</v>
      </c>
      <c r="E418" s="344" t="s">
        <v>292</v>
      </c>
      <c r="F418" s="341"/>
      <c r="G418" s="341"/>
      <c r="H418" s="341"/>
      <c r="I418" s="341"/>
      <c r="J418" s="341"/>
      <c r="K418" s="341"/>
      <c r="L418" s="341"/>
      <c r="M418" s="341"/>
      <c r="N418" s="341"/>
      <c r="O418" s="341"/>
      <c r="P418" s="332"/>
      <c r="Q418" s="332"/>
      <c r="R418" s="332"/>
      <c r="S418" s="332"/>
      <c r="T418" s="332"/>
      <c r="U418" s="332"/>
      <c r="V418" s="332"/>
      <c r="Z418" s="333"/>
      <c r="AA418" s="333" t="str">
        <f>IF(AND(F419=G419,H419=I419,F419="A"),"2016 - kw","")</f>
        <v/>
      </c>
      <c r="AB418" s="333" t="str">
        <f>IF(OR(B418="2017 - kw",B418="2018 - kw"),"2016 - kw","")</f>
        <v/>
      </c>
      <c r="AC418" s="333"/>
      <c r="AD418" s="333"/>
      <c r="AE418" s="333"/>
    </row>
    <row r="419" spans="1:31" hidden="1" x14ac:dyDescent="0.35">
      <c r="A419" s="332"/>
      <c r="B419" s="332"/>
      <c r="C419" s="345"/>
      <c r="D419" s="346"/>
      <c r="E419" s="347" t="s">
        <v>293</v>
      </c>
      <c r="F419" s="348"/>
      <c r="G419" s="348"/>
      <c r="H419" s="348"/>
      <c r="I419" s="348"/>
      <c r="J419" s="348"/>
      <c r="K419" s="348"/>
      <c r="L419" s="348"/>
      <c r="M419" s="348"/>
      <c r="N419" s="348"/>
      <c r="O419" s="348"/>
      <c r="P419" s="332"/>
      <c r="Q419" s="332"/>
      <c r="R419" s="332"/>
      <c r="S419" s="332"/>
      <c r="T419" s="332"/>
      <c r="U419" s="332"/>
      <c r="V419" s="332"/>
      <c r="Z419" s="333"/>
      <c r="AA419" s="333"/>
      <c r="AB419" s="333"/>
      <c r="AC419" s="333"/>
      <c r="AD419" s="333"/>
      <c r="AE419" s="333"/>
    </row>
    <row r="420" spans="1:31" hidden="1" x14ac:dyDescent="0.35">
      <c r="A420" s="332" t="str">
        <f>IF(AND(F422=G422,H422=I422,J422=K422,F422="A"),"2016 - kwh",IF(AND(F422=G422,H422=I422,J422&lt;&gt;K422,F422="A"),"2017 - kwh",IF(AND(F422=G422,H422&lt;&gt;I422,F422="A"),"2018 - kwh","N/A")))</f>
        <v>N/A</v>
      </c>
      <c r="B420" s="332" t="str">
        <f>IF(AND(F422="A",G422="A"),"A","")</f>
        <v/>
      </c>
      <c r="C420" s="338" t="s">
        <v>423</v>
      </c>
      <c r="D420" s="339"/>
      <c r="E420" s="340" t="s">
        <v>243</v>
      </c>
      <c r="F420" s="341"/>
      <c r="G420" s="341"/>
      <c r="H420" s="341"/>
      <c r="I420" s="341"/>
      <c r="J420" s="341"/>
      <c r="K420" s="341"/>
      <c r="L420" s="341"/>
      <c r="M420" s="341"/>
      <c r="N420" s="341"/>
      <c r="O420" s="341"/>
      <c r="P420" s="332"/>
      <c r="Q420" s="332"/>
      <c r="R420" s="332"/>
      <c r="S420" s="332"/>
      <c r="T420" s="332"/>
      <c r="U420" s="332"/>
      <c r="V420" s="332"/>
      <c r="Z420" s="333"/>
      <c r="AA420" s="333" t="str">
        <f>IF(AND(F422=G422,H422=I422,F422="A"),"2016 - kwh","")</f>
        <v/>
      </c>
      <c r="AB420" s="333" t="str">
        <f>IF(OR(B420="2017 - kwh",B420="2018 - kwh"),"2016 - kwh","")</f>
        <v/>
      </c>
      <c r="AC420" s="333"/>
      <c r="AD420" s="333"/>
      <c r="AE420" s="333"/>
    </row>
    <row r="421" spans="1:31" hidden="1" x14ac:dyDescent="0.35">
      <c r="A421" s="332" t="str">
        <f>IF(AND(F422=G422,H422=I422,J422=K422,F422="A"),"2016 - kw",IF(AND(F422=G422,H422=I422,J422&lt;&gt;K422,F422="A"),"2017 - kw",IF(AND(F422=G422,H422&lt;&gt;I422,F422="A"),"2018 - kw","N/A")))</f>
        <v>N/A</v>
      </c>
      <c r="B421" s="332" t="str">
        <f>IF(AND(F422="A",G422="A"),"A","")</f>
        <v/>
      </c>
      <c r="C421" s="342"/>
      <c r="D421" s="343" t="str">
        <f>D420 &amp; "kW"</f>
        <v>kW</v>
      </c>
      <c r="E421" s="344" t="s">
        <v>292</v>
      </c>
      <c r="F421" s="341"/>
      <c r="G421" s="341"/>
      <c r="H421" s="341"/>
      <c r="I421" s="341"/>
      <c r="J421" s="341"/>
      <c r="K421" s="341"/>
      <c r="L421" s="341"/>
      <c r="M421" s="341"/>
      <c r="N421" s="341"/>
      <c r="O421" s="341"/>
      <c r="P421" s="332"/>
      <c r="Q421" s="332"/>
      <c r="R421" s="332"/>
      <c r="S421" s="332"/>
      <c r="T421" s="332"/>
      <c r="U421" s="332"/>
      <c r="V421" s="332"/>
      <c r="Z421" s="333"/>
      <c r="AA421" s="333" t="str">
        <f>IF(AND(F422=G422,H422=I422,F422="A"),"2016 - kw","")</f>
        <v/>
      </c>
      <c r="AB421" s="333" t="str">
        <f>IF(OR(B421="2017 - kw",B421="2018 - kw"),"2016 - kw","")</f>
        <v/>
      </c>
      <c r="AC421" s="333"/>
      <c r="AD421" s="333"/>
      <c r="AE421" s="333"/>
    </row>
    <row r="422" spans="1:31" hidden="1" x14ac:dyDescent="0.35">
      <c r="A422" s="332"/>
      <c r="B422" s="332"/>
      <c r="C422" s="345"/>
      <c r="D422" s="346"/>
      <c r="E422" s="347" t="s">
        <v>293</v>
      </c>
      <c r="F422" s="348"/>
      <c r="G422" s="348"/>
      <c r="H422" s="348"/>
      <c r="I422" s="348"/>
      <c r="J422" s="348"/>
      <c r="K422" s="348"/>
      <c r="L422" s="348"/>
      <c r="M422" s="348"/>
      <c r="N422" s="348"/>
      <c r="O422" s="348"/>
      <c r="P422" s="332"/>
      <c r="Q422" s="332"/>
      <c r="R422" s="332"/>
      <c r="S422" s="332"/>
      <c r="T422" s="332"/>
      <c r="U422" s="332"/>
      <c r="V422" s="332"/>
      <c r="Z422" s="333"/>
      <c r="AA422" s="333"/>
      <c r="AB422" s="333"/>
      <c r="AC422" s="333"/>
      <c r="AD422" s="333"/>
      <c r="AE422" s="333"/>
    </row>
    <row r="423" spans="1:31" hidden="1" x14ac:dyDescent="0.35">
      <c r="A423" s="332" t="str">
        <f>IF(AND(F425=G425,H425=I425,J425=K425,F425="A"),"2016 - kwh",IF(AND(F425=G425,H425=I425,J425&lt;&gt;K425,F425="A"),"2017 - kwh",IF(AND(F425=G425,H425&lt;&gt;I425,F425="A"),"2018 - kwh","N/A")))</f>
        <v>N/A</v>
      </c>
      <c r="B423" s="332" t="str">
        <f>IF(AND(F425="A",G425="A"),"A","")</f>
        <v/>
      </c>
      <c r="C423" s="338" t="s">
        <v>424</v>
      </c>
      <c r="D423" s="339"/>
      <c r="E423" s="340" t="s">
        <v>243</v>
      </c>
      <c r="F423" s="341"/>
      <c r="G423" s="341"/>
      <c r="H423" s="341"/>
      <c r="I423" s="341"/>
      <c r="J423" s="341"/>
      <c r="K423" s="341"/>
      <c r="L423" s="341"/>
      <c r="M423" s="341"/>
      <c r="N423" s="341"/>
      <c r="O423" s="341"/>
      <c r="P423" s="332"/>
      <c r="Q423" s="332"/>
      <c r="R423" s="332"/>
      <c r="S423" s="332"/>
      <c r="T423" s="332"/>
      <c r="U423" s="332"/>
      <c r="V423" s="332"/>
      <c r="Z423" s="333"/>
      <c r="AA423" s="333" t="str">
        <f>IF(AND(F425=G425,H425=I425,F425="A"),"2016 - kwh","")</f>
        <v/>
      </c>
      <c r="AB423" s="333" t="str">
        <f>IF(OR(B423="2017 - kwh",B423="2018 - kwh"),"2016 - kwh","")</f>
        <v/>
      </c>
      <c r="AC423" s="333"/>
      <c r="AD423" s="333"/>
      <c r="AE423" s="333"/>
    </row>
    <row r="424" spans="1:31" hidden="1" x14ac:dyDescent="0.35">
      <c r="A424" s="332" t="str">
        <f>IF(AND(F425=G425,H425=I425,J425=K425,F425="A"),"2016 - kw",IF(AND(F425=G425,H425=I425,J425&lt;&gt;K425,F425="A"),"2017 - kw",IF(AND(F425=G425,H425&lt;&gt;I425,F425="A"),"2018 - kw","N/A")))</f>
        <v>N/A</v>
      </c>
      <c r="B424" s="332" t="str">
        <f>IF(AND(F425="A",G425="A"),"A","")</f>
        <v/>
      </c>
      <c r="C424" s="342"/>
      <c r="D424" s="343" t="str">
        <f>D423 &amp; "kW"</f>
        <v>kW</v>
      </c>
      <c r="E424" s="344" t="s">
        <v>292</v>
      </c>
      <c r="F424" s="341"/>
      <c r="G424" s="341"/>
      <c r="H424" s="341"/>
      <c r="I424" s="341"/>
      <c r="J424" s="341"/>
      <c r="K424" s="341"/>
      <c r="L424" s="341"/>
      <c r="M424" s="341"/>
      <c r="N424" s="341"/>
      <c r="O424" s="341"/>
      <c r="P424" s="332"/>
      <c r="Q424" s="332"/>
      <c r="R424" s="332"/>
      <c r="S424" s="332"/>
      <c r="T424" s="332"/>
      <c r="U424" s="332"/>
      <c r="V424" s="332"/>
      <c r="Z424" s="333"/>
      <c r="AA424" s="333" t="str">
        <f>IF(AND(F425=G425,H425=I425,F425="A"),"2016 - kw","")</f>
        <v/>
      </c>
      <c r="AB424" s="333" t="str">
        <f>IF(OR(B424="2017 - kw",B424="2018 - kw"),"2016 - kw","")</f>
        <v/>
      </c>
      <c r="AC424" s="333"/>
      <c r="AD424" s="333"/>
      <c r="AE424" s="333"/>
    </row>
    <row r="425" spans="1:31" hidden="1" x14ac:dyDescent="0.35">
      <c r="A425" s="332"/>
      <c r="B425" s="332"/>
      <c r="C425" s="345"/>
      <c r="D425" s="346"/>
      <c r="E425" s="347" t="s">
        <v>293</v>
      </c>
      <c r="F425" s="348"/>
      <c r="G425" s="348"/>
      <c r="H425" s="348"/>
      <c r="I425" s="348"/>
      <c r="J425" s="348"/>
      <c r="K425" s="348"/>
      <c r="L425" s="348"/>
      <c r="M425" s="348"/>
      <c r="N425" s="348"/>
      <c r="O425" s="348"/>
      <c r="P425" s="332"/>
      <c r="Q425" s="332"/>
      <c r="R425" s="332"/>
      <c r="S425" s="332"/>
      <c r="T425" s="332"/>
      <c r="U425" s="332"/>
      <c r="V425" s="332"/>
      <c r="Z425" s="333"/>
      <c r="AA425" s="333"/>
      <c r="AB425" s="333"/>
      <c r="AC425" s="333"/>
      <c r="AD425" s="333"/>
      <c r="AE425" s="333"/>
    </row>
    <row r="426" spans="1:31" hidden="1" x14ac:dyDescent="0.35">
      <c r="A426" s="332" t="str">
        <f>IF(AND(F428=G428,H428=I428,J428=K428,F428="A"),"2016 - kwh",IF(AND(F428=G428,H428=I428,J428&lt;&gt;K428,F428="A"),"2017 - kwh",IF(AND(F428=G428,H428&lt;&gt;I428,F428="A"),"2018 - kwh","N/A")))</f>
        <v>N/A</v>
      </c>
      <c r="B426" s="332" t="str">
        <f>IF(AND(F428="A",G428="A"),"A","")</f>
        <v/>
      </c>
      <c r="C426" s="338" t="s">
        <v>425</v>
      </c>
      <c r="D426" s="339"/>
      <c r="E426" s="340" t="s">
        <v>243</v>
      </c>
      <c r="F426" s="341"/>
      <c r="G426" s="341"/>
      <c r="H426" s="341"/>
      <c r="I426" s="341"/>
      <c r="J426" s="341"/>
      <c r="K426" s="341"/>
      <c r="L426" s="341"/>
      <c r="M426" s="341"/>
      <c r="N426" s="341"/>
      <c r="O426" s="341"/>
      <c r="P426" s="332"/>
      <c r="Q426" s="332"/>
      <c r="R426" s="332"/>
      <c r="S426" s="332"/>
      <c r="T426" s="332"/>
      <c r="U426" s="332"/>
      <c r="V426" s="332"/>
      <c r="Z426" s="333"/>
      <c r="AA426" s="333" t="str">
        <f>IF(AND(F428=G428,H428=I428,F428="A"),"2016 - kwh","")</f>
        <v/>
      </c>
      <c r="AB426" s="333" t="str">
        <f>IF(OR(B426="2017 - kwh",B426="2018 - kwh"),"2016 - kwh","")</f>
        <v/>
      </c>
      <c r="AC426" s="333"/>
      <c r="AD426" s="333"/>
      <c r="AE426" s="333"/>
    </row>
    <row r="427" spans="1:31" hidden="1" x14ac:dyDescent="0.35">
      <c r="A427" s="332" t="str">
        <f>IF(AND(F428=G428,H428=I428,J428=K428,F428="A"),"2016 - kw",IF(AND(F428=G428,H428=I428,J428&lt;&gt;K428,F428="A"),"2017 - kw",IF(AND(F428=G428,H428&lt;&gt;I428,F428="A"),"2018 - kw","N/A")))</f>
        <v>N/A</v>
      </c>
      <c r="B427" s="332" t="str">
        <f>IF(AND(F428="A",G428="A"),"A","")</f>
        <v/>
      </c>
      <c r="C427" s="342"/>
      <c r="D427" s="343" t="str">
        <f>D426 &amp; "kW"</f>
        <v>kW</v>
      </c>
      <c r="E427" s="344" t="s">
        <v>292</v>
      </c>
      <c r="F427" s="341"/>
      <c r="G427" s="341"/>
      <c r="H427" s="341"/>
      <c r="I427" s="341"/>
      <c r="J427" s="341"/>
      <c r="K427" s="341"/>
      <c r="L427" s="341"/>
      <c r="M427" s="341"/>
      <c r="N427" s="341"/>
      <c r="O427" s="341"/>
      <c r="P427" s="332"/>
      <c r="Q427" s="332"/>
      <c r="R427" s="332"/>
      <c r="S427" s="332"/>
      <c r="T427" s="332"/>
      <c r="U427" s="332"/>
      <c r="V427" s="332"/>
      <c r="Z427" s="333"/>
      <c r="AA427" s="333" t="str">
        <f>IF(AND(F428=G428,H428=I428,F428="A"),"2016 - kw","")</f>
        <v/>
      </c>
      <c r="AB427" s="333" t="str">
        <f>IF(OR(B427="2017 - kw",B427="2018 - kw"),"2016 - kw","")</f>
        <v/>
      </c>
      <c r="AC427" s="333"/>
      <c r="AD427" s="333"/>
      <c r="AE427" s="333"/>
    </row>
    <row r="428" spans="1:31" hidden="1" x14ac:dyDescent="0.35">
      <c r="A428" s="332"/>
      <c r="B428" s="332"/>
      <c r="C428" s="345"/>
      <c r="D428" s="346"/>
      <c r="E428" s="347" t="s">
        <v>293</v>
      </c>
      <c r="F428" s="348"/>
      <c r="G428" s="348"/>
      <c r="H428" s="348"/>
      <c r="I428" s="348"/>
      <c r="J428" s="348"/>
      <c r="K428" s="348"/>
      <c r="L428" s="348"/>
      <c r="M428" s="348"/>
      <c r="N428" s="348"/>
      <c r="O428" s="348"/>
      <c r="P428" s="332"/>
      <c r="Q428" s="332"/>
      <c r="R428" s="332"/>
      <c r="S428" s="332"/>
      <c r="T428" s="332"/>
      <c r="U428" s="332"/>
      <c r="V428" s="332"/>
      <c r="Z428" s="333"/>
      <c r="AA428" s="333"/>
      <c r="AB428" s="333"/>
      <c r="AC428" s="333"/>
      <c r="AD428" s="333"/>
      <c r="AE428" s="333"/>
    </row>
    <row r="429" spans="1:31" hidden="1" x14ac:dyDescent="0.35">
      <c r="A429" s="332" t="str">
        <f>IF(AND(F431=G431,H431=I431,J431=K431,F431="A"),"2016 - kwh",IF(AND(F431=G431,H431=I431,J431&lt;&gt;K431,F431="A"),"2017 - kwh",IF(AND(F431=G431,H431&lt;&gt;I431,F431="A"),"2018 - kwh","N/A")))</f>
        <v>N/A</v>
      </c>
      <c r="B429" s="332" t="str">
        <f>IF(AND(F431="A",G431="A"),"A","")</f>
        <v/>
      </c>
      <c r="C429" s="338" t="s">
        <v>426</v>
      </c>
      <c r="D429" s="339"/>
      <c r="E429" s="340" t="s">
        <v>243</v>
      </c>
      <c r="F429" s="341"/>
      <c r="G429" s="341"/>
      <c r="H429" s="341"/>
      <c r="I429" s="341"/>
      <c r="J429" s="341"/>
      <c r="K429" s="341"/>
      <c r="L429" s="341"/>
      <c r="M429" s="341"/>
      <c r="N429" s="341"/>
      <c r="O429" s="341"/>
      <c r="P429" s="332"/>
      <c r="Q429" s="332"/>
      <c r="R429" s="332"/>
      <c r="S429" s="332"/>
      <c r="T429" s="332"/>
      <c r="U429" s="332"/>
      <c r="V429" s="332"/>
      <c r="Z429" s="333"/>
      <c r="AA429" s="333" t="str">
        <f>IF(AND(F431=G431,H431=I431,F431="A"),"2016 - kwh","")</f>
        <v/>
      </c>
      <c r="AB429" s="333" t="str">
        <f>IF(OR(B429="2017 - kwh",B429="2018 - kwh"),"2016 - kwh","")</f>
        <v/>
      </c>
      <c r="AC429" s="333"/>
      <c r="AD429" s="333"/>
      <c r="AE429" s="333"/>
    </row>
    <row r="430" spans="1:31" hidden="1" x14ac:dyDescent="0.35">
      <c r="A430" s="332" t="str">
        <f>IF(AND(F431=G431,H431=I431,J431=K431,F431="A"),"2016 - kw",IF(AND(F431=G431,H431=I431,J431&lt;&gt;K431,F431="A"),"2017 - kw",IF(AND(F431=G431,H431&lt;&gt;I431,F431="A"),"2018 - kw","N/A")))</f>
        <v>N/A</v>
      </c>
      <c r="B430" s="332" t="str">
        <f>IF(AND(F431="A",G431="A"),"A","")</f>
        <v/>
      </c>
      <c r="C430" s="342"/>
      <c r="D430" s="343" t="str">
        <f>D429 &amp; "kW"</f>
        <v>kW</v>
      </c>
      <c r="E430" s="344" t="s">
        <v>292</v>
      </c>
      <c r="F430" s="341"/>
      <c r="G430" s="341"/>
      <c r="H430" s="341"/>
      <c r="I430" s="341"/>
      <c r="J430" s="341"/>
      <c r="K430" s="341"/>
      <c r="L430" s="341"/>
      <c r="M430" s="341"/>
      <c r="N430" s="341"/>
      <c r="O430" s="341"/>
      <c r="P430" s="332"/>
      <c r="Q430" s="332"/>
      <c r="R430" s="332"/>
      <c r="S430" s="332"/>
      <c r="T430" s="332"/>
      <c r="U430" s="332"/>
      <c r="V430" s="332"/>
      <c r="Z430" s="333"/>
      <c r="AA430" s="333" t="str">
        <f>IF(AND(F431=G431,H431=I431,F431="A"),"2016 - kw","")</f>
        <v/>
      </c>
      <c r="AB430" s="333" t="str">
        <f>IF(OR(B430="2017 - kw",B430="2018 - kw"),"2016 - kw","")</f>
        <v/>
      </c>
      <c r="AC430" s="333"/>
      <c r="AD430" s="333"/>
      <c r="AE430" s="333"/>
    </row>
    <row r="431" spans="1:31" hidden="1" x14ac:dyDescent="0.35">
      <c r="A431" s="332"/>
      <c r="B431" s="332"/>
      <c r="C431" s="345"/>
      <c r="D431" s="349"/>
      <c r="E431" s="347" t="s">
        <v>293</v>
      </c>
      <c r="F431" s="348"/>
      <c r="G431" s="348"/>
      <c r="H431" s="348"/>
      <c r="I431" s="348"/>
      <c r="J431" s="348"/>
      <c r="K431" s="348"/>
      <c r="L431" s="348"/>
      <c r="M431" s="348"/>
      <c r="N431" s="348"/>
      <c r="O431" s="348"/>
      <c r="P431" s="332"/>
      <c r="Q431" s="332"/>
      <c r="R431" s="332"/>
      <c r="S431" s="332"/>
      <c r="T431" s="332"/>
      <c r="U431" s="332"/>
      <c r="V431" s="332"/>
      <c r="Z431" s="333"/>
      <c r="AA431" s="333"/>
      <c r="AB431" s="333"/>
      <c r="AC431" s="333"/>
      <c r="AD431" s="333"/>
      <c r="AE431" s="333"/>
    </row>
    <row r="432" spans="1:31" hidden="1" x14ac:dyDescent="0.35">
      <c r="A432" s="332" t="str">
        <f>IF(AND(F434=G434,H434=I434,J434=K434,F434="A"),"2016 - kwh",IF(AND(F434=G434,H434=I434,J434&lt;&gt;K434,F434="A"),"2017 - kwh",IF(AND(F434=G434,H434&lt;&gt;I434,F434="A"),"2018 - kwh","N/A")))</f>
        <v>N/A</v>
      </c>
      <c r="B432" s="332" t="str">
        <f>IF(AND(F434="A",G434="A"),"A","")</f>
        <v/>
      </c>
      <c r="C432" s="338" t="s">
        <v>427</v>
      </c>
      <c r="D432" s="339"/>
      <c r="E432" s="340" t="s">
        <v>243</v>
      </c>
      <c r="F432" s="341"/>
      <c r="G432" s="341"/>
      <c r="H432" s="341"/>
      <c r="I432" s="341"/>
      <c r="J432" s="341"/>
      <c r="K432" s="341"/>
      <c r="L432" s="341"/>
      <c r="M432" s="341"/>
      <c r="N432" s="341"/>
      <c r="O432" s="341"/>
      <c r="P432" s="332"/>
      <c r="Q432" s="332"/>
      <c r="R432" s="332"/>
      <c r="S432" s="332"/>
      <c r="T432" s="332"/>
      <c r="U432" s="332"/>
      <c r="V432" s="332"/>
      <c r="Z432" s="333"/>
      <c r="AA432" s="333" t="str">
        <f>IF(AND(F434=G434,H434=I434,F434="A"),"2016 - kwh","")</f>
        <v/>
      </c>
      <c r="AB432" s="333" t="str">
        <f>IF(OR(B432="2017 - kwh",B432="2018 - kwh"),"2016 - kwh","")</f>
        <v/>
      </c>
      <c r="AC432" s="333"/>
      <c r="AD432" s="333"/>
      <c r="AE432" s="333"/>
    </row>
    <row r="433" spans="1:31" hidden="1" x14ac:dyDescent="0.35">
      <c r="A433" s="332" t="str">
        <f>IF(AND(F434=G434,H434=I434,J434=K434,F434="A"),"2016 - kw",IF(AND(F434=G434,H434=I434,J434&lt;&gt;K434,F434="A"),"2017 - kw",IF(AND(F434=G434,H434&lt;&gt;I434,F434="A"),"2018 - kw","N/A")))</f>
        <v>N/A</v>
      </c>
      <c r="B433" s="332" t="str">
        <f>IF(AND(F434="A",G434="A"),"A","")</f>
        <v/>
      </c>
      <c r="C433" s="342"/>
      <c r="D433" s="343" t="str">
        <f>D432 &amp; "kW"</f>
        <v>kW</v>
      </c>
      <c r="E433" s="344" t="s">
        <v>292</v>
      </c>
      <c r="F433" s="341"/>
      <c r="G433" s="341"/>
      <c r="H433" s="341"/>
      <c r="I433" s="341"/>
      <c r="J433" s="341"/>
      <c r="K433" s="341"/>
      <c r="L433" s="341"/>
      <c r="M433" s="341"/>
      <c r="N433" s="341"/>
      <c r="O433" s="341"/>
      <c r="P433" s="332"/>
      <c r="Q433" s="332"/>
      <c r="R433" s="332"/>
      <c r="S433" s="332"/>
      <c r="T433" s="332"/>
      <c r="U433" s="332"/>
      <c r="V433" s="332"/>
      <c r="Z433" s="333"/>
      <c r="AA433" s="333" t="str">
        <f>IF(AND(F434=G434,H434=I434,F434="A"),"2016 - kw","")</f>
        <v/>
      </c>
      <c r="AB433" s="333" t="str">
        <f>IF(OR(B433="2017 - kw",B433="2018 - kw"),"2016 - kw","")</f>
        <v/>
      </c>
      <c r="AC433" s="333"/>
      <c r="AD433" s="333"/>
      <c r="AE433" s="333"/>
    </row>
    <row r="434" spans="1:31" hidden="1" x14ac:dyDescent="0.35">
      <c r="A434" s="332"/>
      <c r="B434" s="332"/>
      <c r="C434" s="345"/>
      <c r="D434" s="346"/>
      <c r="E434" s="347" t="s">
        <v>293</v>
      </c>
      <c r="F434" s="348"/>
      <c r="G434" s="348"/>
      <c r="H434" s="348"/>
      <c r="I434" s="348"/>
      <c r="J434" s="348"/>
      <c r="K434" s="348"/>
      <c r="L434" s="348"/>
      <c r="M434" s="348"/>
      <c r="N434" s="348"/>
      <c r="O434" s="348"/>
      <c r="P434" s="332"/>
      <c r="Q434" s="332"/>
      <c r="R434" s="332"/>
      <c r="S434" s="332"/>
      <c r="T434" s="332"/>
      <c r="U434" s="332"/>
      <c r="V434" s="332"/>
      <c r="Z434" s="333"/>
      <c r="AA434" s="333"/>
      <c r="AB434" s="333"/>
      <c r="AC434" s="333"/>
      <c r="AD434" s="333"/>
      <c r="AE434" s="333"/>
    </row>
    <row r="435" spans="1:31" hidden="1" x14ac:dyDescent="0.35">
      <c r="A435" s="332" t="str">
        <f>IF(AND(F437=G437,H437=I437,J437=K437,F437="A"),"2016 - kwh",IF(AND(F437=G437,H437=I437,J437&lt;&gt;K437,F437="A"),"2017 - kwh",IF(AND(F437=G437,H437&lt;&gt;I437,F437="A"),"2018 - kwh","N/A")))</f>
        <v>N/A</v>
      </c>
      <c r="B435" s="332" t="str">
        <f>IF(AND(F437="A",G437="A"),"A","")</f>
        <v/>
      </c>
      <c r="C435" s="338" t="s">
        <v>428</v>
      </c>
      <c r="D435" s="339"/>
      <c r="E435" s="340" t="s">
        <v>243</v>
      </c>
      <c r="F435" s="341"/>
      <c r="G435" s="341"/>
      <c r="H435" s="341"/>
      <c r="I435" s="341"/>
      <c r="J435" s="341"/>
      <c r="K435" s="341"/>
      <c r="L435" s="341"/>
      <c r="M435" s="341"/>
      <c r="N435" s="341"/>
      <c r="O435" s="341"/>
      <c r="P435" s="332"/>
      <c r="Q435" s="332"/>
      <c r="R435" s="332"/>
      <c r="S435" s="332"/>
      <c r="T435" s="332"/>
      <c r="U435" s="332"/>
      <c r="V435" s="332"/>
      <c r="Z435" s="333"/>
      <c r="AA435" s="333" t="str">
        <f>IF(AND(F437=G437,H437=I437,F437="A"),"2016 - kwh","")</f>
        <v/>
      </c>
      <c r="AB435" s="333" t="str">
        <f>IF(OR(B435="2017 - kwh",B435="2018 - kwh"),"2016 - kwh","")</f>
        <v/>
      </c>
      <c r="AC435" s="333"/>
      <c r="AD435" s="333"/>
      <c r="AE435" s="333"/>
    </row>
    <row r="436" spans="1:31" hidden="1" x14ac:dyDescent="0.35">
      <c r="A436" s="332" t="str">
        <f>IF(AND(F437=G437,H437=I437,J437=K437,F437="A"),"2016 - kw",IF(AND(F437=G437,H437=I437,J437&lt;&gt;K437,F437="A"),"2017 - kw",IF(AND(F437=G437,H437&lt;&gt;I437,F437="A"),"2018 - kw","N/A")))</f>
        <v>N/A</v>
      </c>
      <c r="B436" s="332" t="str">
        <f>IF(AND(F437="A",G437="A"),"A","")</f>
        <v/>
      </c>
      <c r="C436" s="342"/>
      <c r="D436" s="343" t="str">
        <f>D435 &amp; "kW"</f>
        <v>kW</v>
      </c>
      <c r="E436" s="344" t="s">
        <v>292</v>
      </c>
      <c r="F436" s="341"/>
      <c r="G436" s="341"/>
      <c r="H436" s="341"/>
      <c r="I436" s="341"/>
      <c r="J436" s="341"/>
      <c r="K436" s="341"/>
      <c r="L436" s="341"/>
      <c r="M436" s="341"/>
      <c r="N436" s="341"/>
      <c r="O436" s="341"/>
      <c r="P436" s="332"/>
      <c r="Q436" s="332"/>
      <c r="R436" s="332"/>
      <c r="S436" s="332"/>
      <c r="T436" s="332"/>
      <c r="U436" s="332"/>
      <c r="V436" s="332"/>
      <c r="Z436" s="333"/>
      <c r="AA436" s="333" t="str">
        <f>IF(AND(F437=G437,H437=I437,F437="A"),"2016 - kw","")</f>
        <v/>
      </c>
      <c r="AB436" s="333" t="str">
        <f>IF(OR(B436="2017 - kw",B436="2018 - kw"),"2016 - kw","")</f>
        <v/>
      </c>
      <c r="AC436" s="333"/>
      <c r="AD436" s="333"/>
      <c r="AE436" s="333"/>
    </row>
    <row r="437" spans="1:31" hidden="1" x14ac:dyDescent="0.35">
      <c r="A437" s="332"/>
      <c r="B437" s="332"/>
      <c r="C437" s="345"/>
      <c r="D437" s="346"/>
      <c r="E437" s="347" t="s">
        <v>293</v>
      </c>
      <c r="F437" s="348"/>
      <c r="G437" s="348"/>
      <c r="H437" s="348"/>
      <c r="I437" s="348"/>
      <c r="J437" s="348"/>
      <c r="K437" s="348"/>
      <c r="L437" s="348"/>
      <c r="M437" s="348"/>
      <c r="N437" s="348"/>
      <c r="O437" s="348"/>
      <c r="P437" s="332"/>
      <c r="Q437" s="332"/>
      <c r="R437" s="332"/>
      <c r="S437" s="332"/>
      <c r="T437" s="332"/>
      <c r="U437" s="332"/>
      <c r="V437" s="332"/>
      <c r="Z437" s="333"/>
      <c r="AA437" s="333"/>
      <c r="AB437" s="333"/>
      <c r="AC437" s="333"/>
      <c r="AD437" s="333"/>
      <c r="AE437" s="333"/>
    </row>
    <row r="438" spans="1:31" hidden="1" x14ac:dyDescent="0.35">
      <c r="A438" s="332" t="str">
        <f>IF(AND(F440=G440,H440=I440,J440=K440,F440="A"),"2016 - kwh",IF(AND(F440=G440,H440=I440,J440&lt;&gt;K440,F440="A"),"2017 - kwh",IF(AND(F440=G440,H440&lt;&gt;I440,F440="A"),"2018 - kwh","N/A")))</f>
        <v>N/A</v>
      </c>
      <c r="B438" s="332" t="str">
        <f>IF(AND(F440="A",G440="A"),"A","")</f>
        <v/>
      </c>
      <c r="C438" s="338" t="s">
        <v>429</v>
      </c>
      <c r="D438" s="339"/>
      <c r="E438" s="340" t="s">
        <v>243</v>
      </c>
      <c r="F438" s="341"/>
      <c r="G438" s="341"/>
      <c r="H438" s="341"/>
      <c r="I438" s="341"/>
      <c r="J438" s="341"/>
      <c r="K438" s="341"/>
      <c r="L438" s="341"/>
      <c r="M438" s="341"/>
      <c r="N438" s="341"/>
      <c r="O438" s="341"/>
      <c r="P438" s="332"/>
      <c r="Q438" s="332"/>
      <c r="R438" s="332"/>
      <c r="S438" s="332"/>
      <c r="T438" s="332"/>
      <c r="U438" s="332"/>
      <c r="V438" s="332"/>
      <c r="Z438" s="333"/>
      <c r="AA438" s="333" t="str">
        <f>IF(AND(F440=G440,H440=I440,F440="A"),"2016 - kwh","")</f>
        <v/>
      </c>
      <c r="AB438" s="333" t="str">
        <f>IF(OR(B438="2017 - kwh",B438="2018 - kwh"),"2016 - kwh","")</f>
        <v/>
      </c>
      <c r="AC438" s="333"/>
      <c r="AD438" s="333"/>
      <c r="AE438" s="333"/>
    </row>
    <row r="439" spans="1:31" hidden="1" x14ac:dyDescent="0.35">
      <c r="A439" s="332" t="str">
        <f>IF(AND(F440=G440,H440=I440,J440=K440,F440="A"),"2016 - kw",IF(AND(F440=G440,H440=I440,J440&lt;&gt;K440,F440="A"),"2017 - kw",IF(AND(F440=G440,H440&lt;&gt;I440,F440="A"),"2018 - kw","N/A")))</f>
        <v>N/A</v>
      </c>
      <c r="B439" s="332" t="str">
        <f>IF(AND(F440="A",G440="A"),"A","")</f>
        <v/>
      </c>
      <c r="C439" s="342"/>
      <c r="D439" s="343" t="str">
        <f>D438 &amp; "kW"</f>
        <v>kW</v>
      </c>
      <c r="E439" s="344" t="s">
        <v>292</v>
      </c>
      <c r="F439" s="341"/>
      <c r="G439" s="341"/>
      <c r="H439" s="341"/>
      <c r="I439" s="341"/>
      <c r="J439" s="341"/>
      <c r="K439" s="341"/>
      <c r="L439" s="341"/>
      <c r="M439" s="341"/>
      <c r="N439" s="341"/>
      <c r="O439" s="341"/>
      <c r="P439" s="332"/>
      <c r="Q439" s="332"/>
      <c r="R439" s="332"/>
      <c r="S439" s="332"/>
      <c r="T439" s="332"/>
      <c r="U439" s="332"/>
      <c r="V439" s="332"/>
      <c r="Z439" s="333"/>
      <c r="AA439" s="333" t="str">
        <f>IF(AND(F440=G440,H440=I440,F440="A"),"2016 - kw","")</f>
        <v/>
      </c>
      <c r="AB439" s="333" t="str">
        <f>IF(OR(B439="2017 - kw",B439="2018 - kw"),"2016 - kw","")</f>
        <v/>
      </c>
      <c r="AC439" s="333"/>
      <c r="AD439" s="333"/>
      <c r="AE439" s="333"/>
    </row>
    <row r="440" spans="1:31" hidden="1" x14ac:dyDescent="0.35">
      <c r="A440" s="332"/>
      <c r="B440" s="332"/>
      <c r="C440" s="345"/>
      <c r="D440" s="346"/>
      <c r="E440" s="347" t="s">
        <v>293</v>
      </c>
      <c r="F440" s="348"/>
      <c r="G440" s="348"/>
      <c r="H440" s="348"/>
      <c r="I440" s="348"/>
      <c r="J440" s="348"/>
      <c r="K440" s="348"/>
      <c r="L440" s="348"/>
      <c r="M440" s="348"/>
      <c r="N440" s="348"/>
      <c r="O440" s="348"/>
      <c r="P440" s="332"/>
      <c r="Q440" s="332"/>
      <c r="R440" s="332"/>
      <c r="S440" s="332"/>
      <c r="T440" s="332"/>
      <c r="U440" s="332"/>
      <c r="V440" s="332"/>
      <c r="Z440" s="333"/>
      <c r="AA440" s="333"/>
      <c r="AB440" s="333"/>
      <c r="AC440" s="333"/>
      <c r="AD440" s="333"/>
      <c r="AE440" s="333"/>
    </row>
    <row r="441" spans="1:31" hidden="1" x14ac:dyDescent="0.35">
      <c r="A441" s="332" t="str">
        <f>IF(AND(F443=G443,H443=I443,J443=K443,F443="A"),"2016 - kwh",IF(AND(F443=G443,H443=I443,J443&lt;&gt;K443,F443="A"),"2017 - kwh",IF(AND(F443=G443,H443&lt;&gt;I443,F443="A"),"2018 - kwh","N/A")))</f>
        <v>N/A</v>
      </c>
      <c r="B441" s="332" t="str">
        <f>IF(AND(F443="A",G443="A"),"A","")</f>
        <v/>
      </c>
      <c r="C441" s="338" t="s">
        <v>430</v>
      </c>
      <c r="D441" s="339"/>
      <c r="E441" s="340" t="s">
        <v>243</v>
      </c>
      <c r="F441" s="341"/>
      <c r="G441" s="341"/>
      <c r="H441" s="341"/>
      <c r="I441" s="341"/>
      <c r="J441" s="341"/>
      <c r="K441" s="341"/>
      <c r="L441" s="341"/>
      <c r="M441" s="341"/>
      <c r="N441" s="341"/>
      <c r="O441" s="341"/>
      <c r="P441" s="332"/>
      <c r="Q441" s="332"/>
      <c r="R441" s="332"/>
      <c r="S441" s="332"/>
      <c r="T441" s="332"/>
      <c r="U441" s="332"/>
      <c r="V441" s="332"/>
      <c r="Z441" s="333"/>
      <c r="AA441" s="333" t="str">
        <f>IF(AND(F443=G443,H443=I443,F443="A"),"2016 - kwh","")</f>
        <v/>
      </c>
      <c r="AB441" s="333" t="str">
        <f>IF(OR(B441="2017 - kwh",B441="2018 - kwh"),"2016 - kwh","")</f>
        <v/>
      </c>
      <c r="AC441" s="333"/>
      <c r="AD441" s="333"/>
      <c r="AE441" s="333"/>
    </row>
    <row r="442" spans="1:31" hidden="1" x14ac:dyDescent="0.35">
      <c r="A442" s="332" t="str">
        <f>IF(AND(F443=G443,H443=I443,J443=K443,F443="A"),"2016 - kw",IF(AND(F443=G443,H443=I443,J443&lt;&gt;K443,F443="A"),"2017 - kw",IF(AND(F443=G443,H443&lt;&gt;I443,F443="A"),"2018 - kw","N/A")))</f>
        <v>N/A</v>
      </c>
      <c r="B442" s="332" t="str">
        <f>IF(AND(F443="A",G443="A"),"A","")</f>
        <v/>
      </c>
      <c r="C442" s="342"/>
      <c r="D442" s="343" t="str">
        <f>D441 &amp; "kW"</f>
        <v>kW</v>
      </c>
      <c r="E442" s="344" t="s">
        <v>292</v>
      </c>
      <c r="F442" s="341"/>
      <c r="G442" s="341"/>
      <c r="H442" s="341"/>
      <c r="I442" s="341"/>
      <c r="J442" s="341"/>
      <c r="K442" s="341"/>
      <c r="L442" s="341"/>
      <c r="M442" s="341"/>
      <c r="N442" s="341"/>
      <c r="O442" s="341"/>
      <c r="P442" s="332"/>
      <c r="Q442" s="332"/>
      <c r="R442" s="332"/>
      <c r="S442" s="332"/>
      <c r="T442" s="332"/>
      <c r="U442" s="332"/>
      <c r="V442" s="332"/>
      <c r="Z442" s="333"/>
      <c r="AA442" s="333" t="str">
        <f>IF(AND(F443=G443,H443=I443,F443="A"),"2016 - kw","")</f>
        <v/>
      </c>
      <c r="AB442" s="333" t="str">
        <f>IF(OR(B442="2017 - kw",B442="2018 - kw"),"2016 - kw","")</f>
        <v/>
      </c>
      <c r="AC442" s="333"/>
      <c r="AD442" s="333"/>
      <c r="AE442" s="333"/>
    </row>
    <row r="443" spans="1:31" hidden="1" x14ac:dyDescent="0.35">
      <c r="A443" s="332"/>
      <c r="B443" s="332"/>
      <c r="C443" s="345"/>
      <c r="D443" s="346"/>
      <c r="E443" s="347" t="s">
        <v>293</v>
      </c>
      <c r="F443" s="348"/>
      <c r="G443" s="348"/>
      <c r="H443" s="348"/>
      <c r="I443" s="348"/>
      <c r="J443" s="348"/>
      <c r="K443" s="348"/>
      <c r="L443" s="348"/>
      <c r="M443" s="348"/>
      <c r="N443" s="348"/>
      <c r="O443" s="348"/>
      <c r="P443" s="332"/>
      <c r="Q443" s="332"/>
      <c r="R443" s="332"/>
      <c r="S443" s="332"/>
      <c r="T443" s="332"/>
      <c r="U443" s="332"/>
      <c r="V443" s="332"/>
      <c r="Z443" s="333"/>
      <c r="AA443" s="333"/>
      <c r="AB443" s="333"/>
      <c r="AC443" s="333"/>
      <c r="AD443" s="333"/>
      <c r="AE443" s="333"/>
    </row>
    <row r="444" spans="1:31" hidden="1" x14ac:dyDescent="0.35">
      <c r="A444" s="332" t="str">
        <f>IF(AND(F446=G446,H446=I446,J446=K446,F446="A"),"2016 - kwh",IF(AND(F446=G446,H446=I446,J446&lt;&gt;K446,F446="A"),"2017 - kwh",IF(AND(F446=G446,H446&lt;&gt;I446,F446="A"),"2018 - kwh","N/A")))</f>
        <v>N/A</v>
      </c>
      <c r="B444" s="332" t="str">
        <f>IF(AND(F446="A",G446="A"),"A","")</f>
        <v/>
      </c>
      <c r="C444" s="338" t="s">
        <v>431</v>
      </c>
      <c r="D444" s="339"/>
      <c r="E444" s="340" t="s">
        <v>243</v>
      </c>
      <c r="F444" s="341"/>
      <c r="G444" s="341"/>
      <c r="H444" s="341"/>
      <c r="I444" s="341"/>
      <c r="J444" s="341"/>
      <c r="K444" s="341"/>
      <c r="L444" s="341"/>
      <c r="M444" s="341"/>
      <c r="N444" s="341"/>
      <c r="O444" s="341"/>
      <c r="P444" s="332"/>
      <c r="Q444" s="332"/>
      <c r="R444" s="332"/>
      <c r="S444" s="332"/>
      <c r="T444" s="332"/>
      <c r="U444" s="332"/>
      <c r="V444" s="332"/>
      <c r="Z444" s="333"/>
      <c r="AA444" s="333" t="str">
        <f>IF(AND(F446=G446,H446=I446,F446="A"),"2016 - kwh","")</f>
        <v/>
      </c>
      <c r="AB444" s="333" t="str">
        <f>IF(OR(B444="2017 - kwh",B444="2018 - kwh"),"2016 - kwh","")</f>
        <v/>
      </c>
      <c r="AC444" s="333"/>
      <c r="AD444" s="333"/>
      <c r="AE444" s="333"/>
    </row>
    <row r="445" spans="1:31" hidden="1" x14ac:dyDescent="0.35">
      <c r="A445" s="332" t="str">
        <f>IF(AND(F446=G446,H446=I446,J446=K446,F446="A"),"2016 - kw",IF(AND(F446=G446,H446=I446,J446&lt;&gt;K446,F446="A"),"2017 - kw",IF(AND(F446=G446,H446&lt;&gt;I446,F446="A"),"2018 - kw","N/A")))</f>
        <v>N/A</v>
      </c>
      <c r="B445" s="332" t="str">
        <f>IF(AND(F446="A",G446="A"),"A","")</f>
        <v/>
      </c>
      <c r="C445" s="342"/>
      <c r="D445" s="343" t="str">
        <f>D444 &amp; "kW"</f>
        <v>kW</v>
      </c>
      <c r="E445" s="344" t="s">
        <v>292</v>
      </c>
      <c r="F445" s="341"/>
      <c r="G445" s="341"/>
      <c r="H445" s="341"/>
      <c r="I445" s="341"/>
      <c r="J445" s="341"/>
      <c r="K445" s="341"/>
      <c r="L445" s="341"/>
      <c r="M445" s="341"/>
      <c r="N445" s="341"/>
      <c r="O445" s="341"/>
      <c r="P445" s="332"/>
      <c r="Q445" s="332"/>
      <c r="R445" s="332"/>
      <c r="S445" s="332"/>
      <c r="T445" s="332"/>
      <c r="U445" s="332"/>
      <c r="V445" s="332"/>
      <c r="Z445" s="333"/>
      <c r="AA445" s="333" t="str">
        <f>IF(AND(F446=G446,H446=I446,F446="A"),"2016 - kw","")</f>
        <v/>
      </c>
      <c r="AB445" s="333" t="str">
        <f>IF(OR(B445="2017 - kw",B445="2018 - kw"),"2016 - kw","")</f>
        <v/>
      </c>
      <c r="AC445" s="333"/>
      <c r="AD445" s="333"/>
      <c r="AE445" s="333"/>
    </row>
    <row r="446" spans="1:31" hidden="1" x14ac:dyDescent="0.35">
      <c r="A446" s="332"/>
      <c r="B446" s="332"/>
      <c r="C446" s="345"/>
      <c r="D446" s="346"/>
      <c r="E446" s="347" t="s">
        <v>293</v>
      </c>
      <c r="F446" s="348"/>
      <c r="G446" s="348"/>
      <c r="H446" s="348"/>
      <c r="I446" s="348"/>
      <c r="J446" s="348"/>
      <c r="K446" s="348"/>
      <c r="L446" s="348"/>
      <c r="M446" s="348"/>
      <c r="N446" s="348"/>
      <c r="O446" s="348"/>
      <c r="P446" s="332"/>
      <c r="Q446" s="332"/>
      <c r="R446" s="332"/>
      <c r="S446" s="332"/>
      <c r="T446" s="332"/>
      <c r="U446" s="332"/>
      <c r="V446" s="332"/>
      <c r="Z446" s="333"/>
      <c r="AA446" s="333"/>
      <c r="AB446" s="333"/>
      <c r="AC446" s="333"/>
      <c r="AD446" s="333"/>
      <c r="AE446" s="333"/>
    </row>
    <row r="447" spans="1:31" hidden="1" x14ac:dyDescent="0.35">
      <c r="A447" s="332" t="str">
        <f>IF(AND(F449=G449,H449=I449,J449=K449,F449="A"),"2016 - kwh",IF(AND(F449=G449,H449=I449,J449&lt;&gt;K449,F449="A"),"2017 - kwh",IF(AND(F449=G449,H449&lt;&gt;I449,F449="A"),"2018 - kwh","N/A")))</f>
        <v>N/A</v>
      </c>
      <c r="B447" s="332" t="str">
        <f>IF(AND(F449="A",G449="A"),"A","")</f>
        <v/>
      </c>
      <c r="C447" s="338" t="s">
        <v>432</v>
      </c>
      <c r="D447" s="339"/>
      <c r="E447" s="340" t="s">
        <v>243</v>
      </c>
      <c r="F447" s="341"/>
      <c r="G447" s="341"/>
      <c r="H447" s="341"/>
      <c r="I447" s="341"/>
      <c r="J447" s="341"/>
      <c r="K447" s="341"/>
      <c r="L447" s="341"/>
      <c r="M447" s="341"/>
      <c r="N447" s="341"/>
      <c r="O447" s="341"/>
      <c r="P447" s="332"/>
      <c r="Q447" s="332"/>
      <c r="R447" s="332"/>
      <c r="S447" s="332"/>
      <c r="T447" s="332"/>
      <c r="U447" s="332"/>
      <c r="V447" s="332"/>
      <c r="Z447" s="333"/>
      <c r="AA447" s="333" t="str">
        <f>IF(AND(F449=G449,H449=I449,F449="A"),"2016 - kwh","")</f>
        <v/>
      </c>
      <c r="AB447" s="333" t="str">
        <f>IF(OR(B447="2017 - kwh",B447="2018 - kwh"),"2016 - kwh","")</f>
        <v/>
      </c>
      <c r="AC447" s="333"/>
      <c r="AD447" s="333"/>
      <c r="AE447" s="333"/>
    </row>
    <row r="448" spans="1:31" hidden="1" x14ac:dyDescent="0.35">
      <c r="A448" s="332" t="str">
        <f>IF(AND(F449=G449,H449=I449,J449=K449,F449="A"),"2016 - kw",IF(AND(F449=G449,H449=I449,J449&lt;&gt;K449,F449="A"),"2017 - kw",IF(AND(F449=G449,H449&lt;&gt;I449,F449="A"),"2018 - kw","N/A")))</f>
        <v>N/A</v>
      </c>
      <c r="B448" s="332" t="str">
        <f>IF(AND(F449="A",G449="A"),"A","")</f>
        <v/>
      </c>
      <c r="C448" s="342"/>
      <c r="D448" s="343" t="str">
        <f>D447 &amp; "kW"</f>
        <v>kW</v>
      </c>
      <c r="E448" s="344" t="s">
        <v>292</v>
      </c>
      <c r="F448" s="341"/>
      <c r="G448" s="341"/>
      <c r="H448" s="341"/>
      <c r="I448" s="341"/>
      <c r="J448" s="341"/>
      <c r="K448" s="341"/>
      <c r="L448" s="341"/>
      <c r="M448" s="341"/>
      <c r="N448" s="341"/>
      <c r="O448" s="341"/>
      <c r="P448" s="332"/>
      <c r="Q448" s="332"/>
      <c r="R448" s="332"/>
      <c r="S448" s="332"/>
      <c r="T448" s="332"/>
      <c r="U448" s="332"/>
      <c r="V448" s="332"/>
      <c r="Z448" s="333"/>
      <c r="AA448" s="333" t="str">
        <f>IF(AND(F449=G449,H449=I449,F449="A"),"2016 - kw","")</f>
        <v/>
      </c>
      <c r="AB448" s="333" t="str">
        <f>IF(OR(B448="2017 - kw",B448="2018 - kw"),"2016 - kw","")</f>
        <v/>
      </c>
      <c r="AC448" s="333"/>
      <c r="AD448" s="333"/>
      <c r="AE448" s="333"/>
    </row>
    <row r="449" spans="1:31" hidden="1" x14ac:dyDescent="0.35">
      <c r="A449" s="332"/>
      <c r="B449" s="332"/>
      <c r="C449" s="345"/>
      <c r="D449" s="346"/>
      <c r="E449" s="347" t="s">
        <v>293</v>
      </c>
      <c r="F449" s="348"/>
      <c r="G449" s="348"/>
      <c r="H449" s="348"/>
      <c r="I449" s="348"/>
      <c r="J449" s="348"/>
      <c r="K449" s="348"/>
      <c r="L449" s="348"/>
      <c r="M449" s="348"/>
      <c r="N449" s="348"/>
      <c r="O449" s="348"/>
      <c r="P449" s="332"/>
      <c r="Q449" s="332"/>
      <c r="R449" s="332"/>
      <c r="S449" s="332"/>
      <c r="T449" s="332"/>
      <c r="U449" s="332"/>
      <c r="V449" s="332"/>
      <c r="Z449" s="333"/>
      <c r="AA449" s="333"/>
      <c r="AB449" s="333"/>
      <c r="AC449" s="333"/>
      <c r="AD449" s="333"/>
      <c r="AE449" s="333"/>
    </row>
    <row r="450" spans="1:31" hidden="1" x14ac:dyDescent="0.35">
      <c r="A450" s="332" t="str">
        <f>IF(AND(F452=G452,H452=I452,J452=K452,F452="A"),"2016 - kwh",IF(AND(F452=G452,H452=I452,J452&lt;&gt;K452,F452="A"),"2017 - kwh",IF(AND(F452=G452,H452&lt;&gt;I452,F452="A"),"2018 - kwh","N/A")))</f>
        <v>N/A</v>
      </c>
      <c r="B450" s="332" t="str">
        <f>IF(AND(F452="A",G452="A"),"A","")</f>
        <v/>
      </c>
      <c r="C450" s="338" t="s">
        <v>433</v>
      </c>
      <c r="D450" s="339"/>
      <c r="E450" s="340" t="s">
        <v>243</v>
      </c>
      <c r="F450" s="341"/>
      <c r="G450" s="341"/>
      <c r="H450" s="341"/>
      <c r="I450" s="341"/>
      <c r="J450" s="341"/>
      <c r="K450" s="341"/>
      <c r="L450" s="341"/>
      <c r="M450" s="341"/>
      <c r="N450" s="341"/>
      <c r="O450" s="341"/>
      <c r="P450" s="332"/>
      <c r="Q450" s="332"/>
      <c r="R450" s="332"/>
      <c r="S450" s="332"/>
      <c r="T450" s="332"/>
      <c r="U450" s="332"/>
      <c r="V450" s="332"/>
      <c r="Z450" s="333"/>
      <c r="AA450" s="333" t="str">
        <f>IF(AND(F452=G452,H452=I452,F452="A"),"2016 - kwh","")</f>
        <v/>
      </c>
      <c r="AB450" s="333" t="str">
        <f>IF(OR(B450="2017 - kwh",B450="2018 - kwh"),"2016 - kwh","")</f>
        <v/>
      </c>
      <c r="AC450" s="333"/>
      <c r="AD450" s="333"/>
      <c r="AE450" s="333"/>
    </row>
    <row r="451" spans="1:31" hidden="1" x14ac:dyDescent="0.35">
      <c r="A451" s="332" t="str">
        <f>IF(AND(F452=G452,H452=I452,J452=K452,F452="A"),"2016 - kw",IF(AND(F452=G452,H452=I452,J452&lt;&gt;K452,F452="A"),"2017 - kw",IF(AND(F452=G452,H452&lt;&gt;I452,F452="A"),"2018 - kw","N/A")))</f>
        <v>N/A</v>
      </c>
      <c r="B451" s="332" t="str">
        <f>IF(AND(F452="A",G452="A"),"A","")</f>
        <v/>
      </c>
      <c r="C451" s="342"/>
      <c r="D451" s="343" t="str">
        <f>D450 &amp; "kW"</f>
        <v>kW</v>
      </c>
      <c r="E451" s="344" t="s">
        <v>292</v>
      </c>
      <c r="F451" s="341"/>
      <c r="G451" s="341"/>
      <c r="H451" s="341"/>
      <c r="I451" s="341"/>
      <c r="J451" s="341"/>
      <c r="K451" s="341"/>
      <c r="L451" s="341"/>
      <c r="M451" s="341"/>
      <c r="N451" s="341"/>
      <c r="O451" s="341"/>
      <c r="P451" s="332"/>
      <c r="Q451" s="332"/>
      <c r="R451" s="332"/>
      <c r="S451" s="332"/>
      <c r="T451" s="332"/>
      <c r="U451" s="332"/>
      <c r="V451" s="332"/>
      <c r="Z451" s="333"/>
      <c r="AA451" s="333" t="str">
        <f>IF(AND(F452=G452,H452=I452,F452="A"),"2016 - kw","")</f>
        <v/>
      </c>
      <c r="AB451" s="333" t="str">
        <f>IF(OR(B451="2017 - kw",B451="2018 - kw"),"2016 - kw","")</f>
        <v/>
      </c>
      <c r="AC451" s="333"/>
      <c r="AD451" s="333"/>
      <c r="AE451" s="333"/>
    </row>
    <row r="452" spans="1:31" hidden="1" x14ac:dyDescent="0.35">
      <c r="A452" s="332"/>
      <c r="B452" s="332"/>
      <c r="C452" s="345"/>
      <c r="D452" s="346"/>
      <c r="E452" s="347" t="s">
        <v>293</v>
      </c>
      <c r="F452" s="348"/>
      <c r="G452" s="348"/>
      <c r="H452" s="348"/>
      <c r="I452" s="348"/>
      <c r="J452" s="348"/>
      <c r="K452" s="348"/>
      <c r="L452" s="348"/>
      <c r="M452" s="348"/>
      <c r="N452" s="348"/>
      <c r="O452" s="348"/>
      <c r="P452" s="332"/>
      <c r="Q452" s="332"/>
      <c r="R452" s="332"/>
      <c r="S452" s="332"/>
      <c r="T452" s="332"/>
      <c r="U452" s="332"/>
      <c r="V452" s="332"/>
      <c r="Z452" s="333"/>
      <c r="AA452" s="333"/>
      <c r="AB452" s="333"/>
      <c r="AC452" s="333"/>
      <c r="AD452" s="333"/>
      <c r="AE452" s="333"/>
    </row>
    <row r="453" spans="1:31" hidden="1" x14ac:dyDescent="0.35">
      <c r="A453" s="332" t="str">
        <f>IF(AND(F455=G455,H455=I455,J455=K455,F455="A"),"2016 - kwh",IF(AND(F455=G455,H455=I455,J455&lt;&gt;K455,F455="A"),"2017 - kwh",IF(AND(F455=G455,H455&lt;&gt;I455,F455="A"),"2018 - kwh","N/A")))</f>
        <v>N/A</v>
      </c>
      <c r="B453" s="332" t="str">
        <f>IF(AND(F455="A",G455="A"),"A","")</f>
        <v/>
      </c>
      <c r="C453" s="338" t="s">
        <v>434</v>
      </c>
      <c r="D453" s="339"/>
      <c r="E453" s="340" t="s">
        <v>243</v>
      </c>
      <c r="F453" s="341"/>
      <c r="G453" s="341"/>
      <c r="H453" s="341"/>
      <c r="I453" s="341"/>
      <c r="J453" s="341"/>
      <c r="K453" s="341"/>
      <c r="L453" s="341"/>
      <c r="M453" s="341"/>
      <c r="N453" s="341"/>
      <c r="O453" s="341"/>
      <c r="P453" s="332"/>
      <c r="Q453" s="332"/>
      <c r="R453" s="332"/>
      <c r="S453" s="332"/>
      <c r="T453" s="332"/>
      <c r="U453" s="332"/>
      <c r="V453" s="332"/>
      <c r="Z453" s="333"/>
      <c r="AA453" s="333" t="str">
        <f>IF(AND(F455=G455,H455=I455,F455="A"),"2016 - kwh","")</f>
        <v/>
      </c>
      <c r="AB453" s="333" t="str">
        <f>IF(OR(B453="2017 - kwh",B453="2018 - kwh"),"2016 - kwh","")</f>
        <v/>
      </c>
      <c r="AC453" s="333"/>
      <c r="AD453" s="333"/>
      <c r="AE453" s="333"/>
    </row>
    <row r="454" spans="1:31" hidden="1" x14ac:dyDescent="0.35">
      <c r="A454" s="332" t="str">
        <f>IF(AND(F455=G455,H455=I455,J455=K455,F455="A"),"2016 - kw",IF(AND(F455=G455,H455=I455,J455&lt;&gt;K455,F455="A"),"2017 - kw",IF(AND(F455=G455,H455&lt;&gt;I455,F455="A"),"2018 - kw","N/A")))</f>
        <v>N/A</v>
      </c>
      <c r="B454" s="332" t="str">
        <f>IF(AND(F455="A",G455="A"),"A","")</f>
        <v/>
      </c>
      <c r="C454" s="342"/>
      <c r="D454" s="343" t="str">
        <f>D453 &amp; "kW"</f>
        <v>kW</v>
      </c>
      <c r="E454" s="344" t="s">
        <v>292</v>
      </c>
      <c r="F454" s="341"/>
      <c r="G454" s="341"/>
      <c r="H454" s="341"/>
      <c r="I454" s="341"/>
      <c r="J454" s="341"/>
      <c r="K454" s="341"/>
      <c r="L454" s="341"/>
      <c r="M454" s="341"/>
      <c r="N454" s="341"/>
      <c r="O454" s="341"/>
      <c r="P454" s="332"/>
      <c r="Q454" s="332"/>
      <c r="R454" s="332"/>
      <c r="S454" s="332"/>
      <c r="T454" s="332"/>
      <c r="U454" s="332"/>
      <c r="V454" s="332"/>
      <c r="Z454" s="333"/>
      <c r="AA454" s="333" t="str">
        <f>IF(AND(F455=G455,H455=I455,F455="A"),"2016 - kw","")</f>
        <v/>
      </c>
      <c r="AB454" s="333" t="str">
        <f>IF(OR(B454="2017 - kw",B454="2018 - kw"),"2016 - kw","")</f>
        <v/>
      </c>
      <c r="AC454" s="333"/>
      <c r="AD454" s="333"/>
      <c r="AE454" s="333"/>
    </row>
    <row r="455" spans="1:31" hidden="1" x14ac:dyDescent="0.35">
      <c r="A455" s="332"/>
      <c r="B455" s="332"/>
      <c r="C455" s="345"/>
      <c r="D455" s="346"/>
      <c r="E455" s="347" t="s">
        <v>293</v>
      </c>
      <c r="F455" s="348"/>
      <c r="G455" s="348"/>
      <c r="H455" s="348"/>
      <c r="I455" s="348"/>
      <c r="J455" s="348"/>
      <c r="K455" s="348"/>
      <c r="L455" s="348"/>
      <c r="M455" s="348"/>
      <c r="N455" s="348"/>
      <c r="O455" s="348"/>
      <c r="P455" s="332"/>
      <c r="Q455" s="332"/>
      <c r="R455" s="332"/>
      <c r="S455" s="332"/>
      <c r="T455" s="332"/>
      <c r="U455" s="332"/>
      <c r="V455" s="332"/>
      <c r="Z455" s="333"/>
      <c r="AA455" s="333"/>
      <c r="AB455" s="333"/>
      <c r="AC455" s="333"/>
      <c r="AD455" s="333"/>
      <c r="AE455" s="333"/>
    </row>
    <row r="456" spans="1:31" hidden="1" x14ac:dyDescent="0.35">
      <c r="A456" s="332" t="str">
        <f>IF(AND(F458=G458,H458=I458,J458=K458,F458="A"),"2016 - kwh",IF(AND(F458=G458,H458=I458,J458&lt;&gt;K458,F458="A"),"2017 - kwh",IF(AND(F458=G458,H458&lt;&gt;I458,F458="A"),"2018 - kwh","N/A")))</f>
        <v>N/A</v>
      </c>
      <c r="B456" s="332" t="str">
        <f>IF(AND(F458="A",G458="A"),"A","")</f>
        <v/>
      </c>
      <c r="C456" s="338" t="s">
        <v>435</v>
      </c>
      <c r="D456" s="339"/>
      <c r="E456" s="340" t="s">
        <v>243</v>
      </c>
      <c r="F456" s="341"/>
      <c r="G456" s="341"/>
      <c r="H456" s="341"/>
      <c r="I456" s="341"/>
      <c r="J456" s="341"/>
      <c r="K456" s="341"/>
      <c r="L456" s="341"/>
      <c r="M456" s="341"/>
      <c r="N456" s="341"/>
      <c r="O456" s="341"/>
      <c r="P456" s="332"/>
      <c r="Q456" s="332"/>
      <c r="R456" s="332"/>
      <c r="S456" s="332"/>
      <c r="T456" s="332"/>
      <c r="U456" s="332"/>
      <c r="V456" s="332"/>
      <c r="Z456" s="333"/>
      <c r="AA456" s="333" t="str">
        <f>IF(AND(F458=G458,H458=I458,F458="A"),"2016 - kwh","")</f>
        <v/>
      </c>
      <c r="AB456" s="333" t="str">
        <f>IF(OR(B456="2017 - kwh",B456="2018 - kwh"),"2016 - kwh","")</f>
        <v/>
      </c>
      <c r="AC456" s="333"/>
      <c r="AD456" s="333"/>
      <c r="AE456" s="333"/>
    </row>
    <row r="457" spans="1:31" hidden="1" x14ac:dyDescent="0.35">
      <c r="A457" s="332" t="str">
        <f>IF(AND(F458=G458,H458=I458,J458=K458,F458="A"),"2016 - kw",IF(AND(F458=G458,H458=I458,J458&lt;&gt;K458,F458="A"),"2017 - kw",IF(AND(F458=G458,H458&lt;&gt;I458,F458="A"),"2018 - kw","N/A")))</f>
        <v>N/A</v>
      </c>
      <c r="B457" s="332" t="str">
        <f>IF(AND(F458="A",G458="A"),"A","")</f>
        <v/>
      </c>
      <c r="C457" s="342"/>
      <c r="D457" s="343" t="str">
        <f>D456 &amp; "kW"</f>
        <v>kW</v>
      </c>
      <c r="E457" s="344" t="s">
        <v>292</v>
      </c>
      <c r="F457" s="341"/>
      <c r="G457" s="341"/>
      <c r="H457" s="341"/>
      <c r="I457" s="341"/>
      <c r="J457" s="341"/>
      <c r="K457" s="341"/>
      <c r="L457" s="341"/>
      <c r="M457" s="341"/>
      <c r="N457" s="341"/>
      <c r="O457" s="341"/>
      <c r="P457" s="332"/>
      <c r="Q457" s="332"/>
      <c r="R457" s="332"/>
      <c r="S457" s="332"/>
      <c r="T457" s="332"/>
      <c r="U457" s="332"/>
      <c r="V457" s="332"/>
      <c r="Z457" s="333"/>
      <c r="AA457" s="333" t="str">
        <f>IF(AND(F458=G458,H458=I458,F458="A"),"2016 - kw","")</f>
        <v/>
      </c>
      <c r="AB457" s="333" t="str">
        <f>IF(OR(B457="2017 - kw",B457="2018 - kw"),"2016 - kw","")</f>
        <v/>
      </c>
      <c r="AC457" s="333"/>
      <c r="AD457" s="333"/>
      <c r="AE457" s="333"/>
    </row>
    <row r="458" spans="1:31" hidden="1" x14ac:dyDescent="0.35">
      <c r="A458" s="332"/>
      <c r="B458" s="332"/>
      <c r="C458" s="345"/>
      <c r="D458" s="346"/>
      <c r="E458" s="347" t="s">
        <v>293</v>
      </c>
      <c r="F458" s="348"/>
      <c r="G458" s="348"/>
      <c r="H458" s="348"/>
      <c r="I458" s="348"/>
      <c r="J458" s="348"/>
      <c r="K458" s="348"/>
      <c r="L458" s="348"/>
      <c r="M458" s="348"/>
      <c r="N458" s="348"/>
      <c r="O458" s="348"/>
      <c r="P458" s="332"/>
      <c r="Q458" s="332"/>
      <c r="R458" s="332"/>
      <c r="S458" s="332"/>
      <c r="T458" s="332"/>
      <c r="U458" s="332"/>
      <c r="V458" s="332"/>
      <c r="Z458" s="333"/>
      <c r="AA458" s="333"/>
      <c r="AB458" s="333"/>
      <c r="AC458" s="333"/>
      <c r="AD458" s="333"/>
      <c r="AE458" s="333"/>
    </row>
    <row r="459" spans="1:31" hidden="1" x14ac:dyDescent="0.35">
      <c r="A459" s="332" t="str">
        <f>IF(AND(F461=G461,H461=I461,J461=K461,F461="A"),"2016 - kwh",IF(AND(F461=G461,H461=I461,J461&lt;&gt;K461,F461="A"),"2017 - kwh",IF(AND(F461=G461,H461&lt;&gt;I461,F461="A"),"2018 - kwh","N/A")))</f>
        <v>N/A</v>
      </c>
      <c r="B459" s="332" t="str">
        <f>IF(AND(F461="A",G461="A"),"A","")</f>
        <v/>
      </c>
      <c r="C459" s="338" t="s">
        <v>436</v>
      </c>
      <c r="D459" s="339"/>
      <c r="E459" s="340" t="s">
        <v>243</v>
      </c>
      <c r="F459" s="341"/>
      <c r="G459" s="341"/>
      <c r="H459" s="341"/>
      <c r="I459" s="341"/>
      <c r="J459" s="341"/>
      <c r="K459" s="341"/>
      <c r="L459" s="341"/>
      <c r="M459" s="341"/>
      <c r="N459" s="341"/>
      <c r="O459" s="341"/>
      <c r="P459" s="332"/>
      <c r="Q459" s="332"/>
      <c r="R459" s="332"/>
      <c r="S459" s="332"/>
      <c r="T459" s="332"/>
      <c r="U459" s="332"/>
      <c r="V459" s="332"/>
      <c r="Z459" s="333"/>
      <c r="AA459" s="333" t="str">
        <f>IF(AND(F461=G461,H461=I461,F461="A"),"2016 - kwh","")</f>
        <v/>
      </c>
      <c r="AB459" s="333" t="str">
        <f>IF(OR(B459="2017 - kwh",B459="2018 - kwh"),"2016 - kwh","")</f>
        <v/>
      </c>
      <c r="AC459" s="333"/>
      <c r="AD459" s="333"/>
      <c r="AE459" s="333"/>
    </row>
    <row r="460" spans="1:31" hidden="1" x14ac:dyDescent="0.35">
      <c r="A460" s="332" t="str">
        <f>IF(AND(F461=G461,H461=I461,J461=K461,F461="A"),"2016 - kw",IF(AND(F461=G461,H461=I461,J461&lt;&gt;K461,F461="A"),"2017 - kw",IF(AND(F461=G461,H461&lt;&gt;I461,F461="A"),"2018 - kw","N/A")))</f>
        <v>N/A</v>
      </c>
      <c r="B460" s="332" t="str">
        <f>IF(AND(F461="A",G461="A"),"A","")</f>
        <v/>
      </c>
      <c r="C460" s="342"/>
      <c r="D460" s="343" t="str">
        <f>D459 &amp; "kW"</f>
        <v>kW</v>
      </c>
      <c r="E460" s="344" t="s">
        <v>292</v>
      </c>
      <c r="F460" s="341"/>
      <c r="G460" s="341"/>
      <c r="H460" s="341"/>
      <c r="I460" s="341"/>
      <c r="J460" s="341"/>
      <c r="K460" s="341"/>
      <c r="L460" s="341"/>
      <c r="M460" s="341"/>
      <c r="N460" s="341"/>
      <c r="O460" s="341"/>
      <c r="P460" s="332"/>
      <c r="Q460" s="332"/>
      <c r="R460" s="332"/>
      <c r="S460" s="332"/>
      <c r="T460" s="332"/>
      <c r="U460" s="332"/>
      <c r="V460" s="332"/>
      <c r="Z460" s="333"/>
      <c r="AA460" s="333" t="str">
        <f>IF(AND(F461=G461,H461=I461,F461="A"),"2016 - kw","")</f>
        <v/>
      </c>
      <c r="AB460" s="333" t="str">
        <f>IF(OR(B460="2017 - kw",B460="2018 - kw"),"2016 - kw","")</f>
        <v/>
      </c>
      <c r="AC460" s="333"/>
      <c r="AD460" s="333"/>
      <c r="AE460" s="333"/>
    </row>
    <row r="461" spans="1:31" hidden="1" x14ac:dyDescent="0.35">
      <c r="A461" s="332"/>
      <c r="B461" s="332"/>
      <c r="C461" s="345"/>
      <c r="D461" s="346"/>
      <c r="E461" s="347" t="s">
        <v>293</v>
      </c>
      <c r="F461" s="348"/>
      <c r="G461" s="348"/>
      <c r="H461" s="348"/>
      <c r="I461" s="348"/>
      <c r="J461" s="348"/>
      <c r="K461" s="348"/>
      <c r="L461" s="348"/>
      <c r="M461" s="348"/>
      <c r="N461" s="348"/>
      <c r="O461" s="348"/>
      <c r="P461" s="332"/>
      <c r="Q461" s="332"/>
      <c r="R461" s="332"/>
      <c r="S461" s="332"/>
      <c r="T461" s="332"/>
      <c r="U461" s="332"/>
      <c r="V461" s="332"/>
      <c r="Z461" s="333"/>
      <c r="AA461" s="333"/>
      <c r="AB461" s="333"/>
      <c r="AC461" s="333"/>
      <c r="AD461" s="333"/>
      <c r="AE461" s="333"/>
    </row>
    <row r="462" spans="1:31" hidden="1" x14ac:dyDescent="0.35">
      <c r="A462" s="332" t="str">
        <f>IF(AND(F464=G464,H464=I464,J464=K464,F464="A"),"2016 - kwh",IF(AND(F464=G464,H464=I464,J464&lt;&gt;K464,F464="A"),"2017 - kwh",IF(AND(F464=G464,H464&lt;&gt;I464,F464="A"),"2018 - kwh","N/A")))</f>
        <v>N/A</v>
      </c>
      <c r="B462" s="332" t="str">
        <f>IF(AND(F464="A",G464="A"),"A","")</f>
        <v/>
      </c>
      <c r="C462" s="338" t="s">
        <v>437</v>
      </c>
      <c r="D462" s="339"/>
      <c r="E462" s="340" t="s">
        <v>243</v>
      </c>
      <c r="F462" s="341"/>
      <c r="G462" s="341"/>
      <c r="H462" s="341"/>
      <c r="I462" s="341"/>
      <c r="J462" s="341"/>
      <c r="K462" s="341"/>
      <c r="L462" s="341"/>
      <c r="M462" s="341"/>
      <c r="N462" s="341"/>
      <c r="O462" s="341"/>
      <c r="P462" s="332"/>
      <c r="Q462" s="332"/>
      <c r="R462" s="332"/>
      <c r="S462" s="332"/>
      <c r="T462" s="332"/>
      <c r="U462" s="332"/>
      <c r="V462" s="332"/>
      <c r="Z462" s="333"/>
      <c r="AA462" s="333" t="str">
        <f>IF(AND(F464=G464,H464=I464,F464="A"),"2016 - kwh","")</f>
        <v/>
      </c>
      <c r="AB462" s="333" t="str">
        <f>IF(OR(B462="2017 - kwh",B462="2018 - kwh"),"2016 - kwh","")</f>
        <v/>
      </c>
      <c r="AC462" s="333"/>
      <c r="AD462" s="333"/>
      <c r="AE462" s="333"/>
    </row>
    <row r="463" spans="1:31" hidden="1" x14ac:dyDescent="0.35">
      <c r="A463" s="332" t="str">
        <f>IF(AND(F464=G464,H464=I464,J464=K464,F464="A"),"2016 - kw",IF(AND(F464=G464,H464=I464,J464&lt;&gt;K464,F464="A"),"2017 - kw",IF(AND(F464=G464,H464&lt;&gt;I464,F464="A"),"2018 - kw","N/A")))</f>
        <v>N/A</v>
      </c>
      <c r="B463" s="332" t="str">
        <f>IF(AND(F464="A",G464="A"),"A","")</f>
        <v/>
      </c>
      <c r="C463" s="342"/>
      <c r="D463" s="343" t="str">
        <f>D462 &amp; "kW"</f>
        <v>kW</v>
      </c>
      <c r="E463" s="344" t="s">
        <v>292</v>
      </c>
      <c r="F463" s="341"/>
      <c r="G463" s="341"/>
      <c r="H463" s="341"/>
      <c r="I463" s="341"/>
      <c r="J463" s="341"/>
      <c r="K463" s="341"/>
      <c r="L463" s="341"/>
      <c r="M463" s="341"/>
      <c r="N463" s="341"/>
      <c r="O463" s="341"/>
      <c r="P463" s="332"/>
      <c r="Q463" s="332"/>
      <c r="R463" s="332"/>
      <c r="S463" s="332"/>
      <c r="T463" s="332"/>
      <c r="U463" s="332"/>
      <c r="V463" s="332"/>
      <c r="Z463" s="333"/>
      <c r="AA463" s="333" t="str">
        <f>IF(AND(F464=G464,H464=I464,F464="A"),"2016 - kw","")</f>
        <v/>
      </c>
      <c r="AB463" s="333" t="str">
        <f>IF(OR(B463="2017 - kw",B463="2018 - kw"),"2016 - kw","")</f>
        <v/>
      </c>
      <c r="AC463" s="333"/>
      <c r="AD463" s="333"/>
      <c r="AE463" s="333"/>
    </row>
    <row r="464" spans="1:31" hidden="1" x14ac:dyDescent="0.35">
      <c r="A464" s="332"/>
      <c r="B464" s="332"/>
      <c r="C464" s="345"/>
      <c r="D464" s="346"/>
      <c r="E464" s="347" t="s">
        <v>293</v>
      </c>
      <c r="F464" s="348"/>
      <c r="G464" s="348"/>
      <c r="H464" s="348"/>
      <c r="I464" s="348"/>
      <c r="J464" s="348"/>
      <c r="K464" s="348"/>
      <c r="L464" s="348"/>
      <c r="M464" s="348"/>
      <c r="N464" s="348"/>
      <c r="O464" s="348"/>
      <c r="P464" s="332"/>
      <c r="Q464" s="332"/>
      <c r="R464" s="332"/>
      <c r="S464" s="332"/>
      <c r="T464" s="332"/>
      <c r="U464" s="332"/>
      <c r="V464" s="332"/>
      <c r="Z464" s="333"/>
      <c r="AA464" s="333"/>
      <c r="AB464" s="333"/>
      <c r="AC464" s="333"/>
      <c r="AD464" s="333"/>
      <c r="AE464" s="333"/>
    </row>
    <row r="465" spans="1:31" hidden="1" x14ac:dyDescent="0.35">
      <c r="A465" s="332" t="str">
        <f>IF(AND(F467=G467,H467=I467,J467=K467,F467="A"),"2016 - kwh",IF(AND(F467=G467,H467=I467,J467&lt;&gt;K467,F467="A"),"2017 - kwh",IF(AND(F467=G467,H467&lt;&gt;I467,F467="A"),"2018 - kwh","N/A")))</f>
        <v>N/A</v>
      </c>
      <c r="B465" s="332" t="str">
        <f>IF(AND(F467="A",G467="A"),"A","")</f>
        <v/>
      </c>
      <c r="C465" s="338" t="s">
        <v>438</v>
      </c>
      <c r="D465" s="339"/>
      <c r="E465" s="340" t="s">
        <v>243</v>
      </c>
      <c r="F465" s="341"/>
      <c r="G465" s="341"/>
      <c r="H465" s="341"/>
      <c r="I465" s="341"/>
      <c r="J465" s="341"/>
      <c r="K465" s="341"/>
      <c r="L465" s="341"/>
      <c r="M465" s="341"/>
      <c r="N465" s="341"/>
      <c r="O465" s="341"/>
      <c r="P465" s="332"/>
      <c r="Q465" s="332"/>
      <c r="R465" s="332"/>
      <c r="S465" s="332"/>
      <c r="T465" s="332"/>
      <c r="U465" s="332"/>
      <c r="V465" s="332"/>
      <c r="Z465" s="333"/>
      <c r="AA465" s="333" t="str">
        <f>IF(AND(F467=G467,H467=I467,F467="A"),"2016 - kwh","")</f>
        <v/>
      </c>
      <c r="AB465" s="333" t="str">
        <f>IF(OR(B465="2017 - kwh",B465="2018 - kwh"),"2016 - kwh","")</f>
        <v/>
      </c>
      <c r="AC465" s="333"/>
      <c r="AD465" s="333"/>
      <c r="AE465" s="333"/>
    </row>
    <row r="466" spans="1:31" hidden="1" x14ac:dyDescent="0.35">
      <c r="A466" s="332" t="str">
        <f>IF(AND(F467=G467,H467=I467,J467=K467,F467="A"),"2016 - kw",IF(AND(F467=G467,H467=I467,J467&lt;&gt;K467,F467="A"),"2017 - kw",IF(AND(F467=G467,H467&lt;&gt;I467,F467="A"),"2018 - kw","N/A")))</f>
        <v>N/A</v>
      </c>
      <c r="B466" s="332" t="str">
        <f>IF(AND(F467="A",G467="A"),"A","")</f>
        <v/>
      </c>
      <c r="C466" s="342"/>
      <c r="D466" s="343" t="str">
        <f>D465 &amp; "kW"</f>
        <v>kW</v>
      </c>
      <c r="E466" s="344" t="s">
        <v>292</v>
      </c>
      <c r="F466" s="341"/>
      <c r="G466" s="341"/>
      <c r="H466" s="341"/>
      <c r="I466" s="341"/>
      <c r="J466" s="341"/>
      <c r="K466" s="341"/>
      <c r="L466" s="341"/>
      <c r="M466" s="341"/>
      <c r="N466" s="341"/>
      <c r="O466" s="341"/>
      <c r="P466" s="332"/>
      <c r="Q466" s="332"/>
      <c r="R466" s="332"/>
      <c r="S466" s="332"/>
      <c r="T466" s="332"/>
      <c r="U466" s="332"/>
      <c r="V466" s="332"/>
      <c r="Z466" s="333"/>
      <c r="AA466" s="333" t="str">
        <f>IF(AND(F467=G467,H467=I467,F467="A"),"2016 - kw","")</f>
        <v/>
      </c>
      <c r="AB466" s="333" t="str">
        <f>IF(OR(B466="2017 - kw",B466="2018 - kw"),"2016 - kw","")</f>
        <v/>
      </c>
      <c r="AC466" s="333"/>
      <c r="AD466" s="333"/>
      <c r="AE466" s="333"/>
    </row>
    <row r="467" spans="1:31" hidden="1" x14ac:dyDescent="0.35">
      <c r="A467" s="332"/>
      <c r="B467" s="332"/>
      <c r="C467" s="345"/>
      <c r="D467" s="346"/>
      <c r="E467" s="347" t="s">
        <v>293</v>
      </c>
      <c r="F467" s="348"/>
      <c r="G467" s="348"/>
      <c r="H467" s="348"/>
      <c r="I467" s="348"/>
      <c r="J467" s="348"/>
      <c r="K467" s="348"/>
      <c r="L467" s="348"/>
      <c r="M467" s="348"/>
      <c r="N467" s="348"/>
      <c r="O467" s="348"/>
      <c r="P467" s="332"/>
      <c r="Q467" s="332"/>
      <c r="R467" s="332"/>
      <c r="S467" s="332"/>
      <c r="T467" s="332"/>
      <c r="U467" s="332"/>
      <c r="V467" s="332"/>
      <c r="Z467" s="333"/>
      <c r="AA467" s="333"/>
      <c r="AB467" s="333"/>
      <c r="AC467" s="333"/>
      <c r="AD467" s="333"/>
      <c r="AE467" s="333"/>
    </row>
    <row r="468" spans="1:31" hidden="1" x14ac:dyDescent="0.35">
      <c r="A468" s="332" t="str">
        <f>IF(AND(F470=G470,H470=I470,J470=K470,F470="A"),"2016 - kwh",IF(AND(F470=G470,H470=I470,J470&lt;&gt;K470,F470="A"),"2017 - kwh",IF(AND(F470=G470,H470&lt;&gt;I470,F470="A"),"2018 - kwh","N/A")))</f>
        <v>N/A</v>
      </c>
      <c r="B468" s="332" t="str">
        <f>IF(AND(F470="A",G470="A"),"A","")</f>
        <v/>
      </c>
      <c r="C468" s="338" t="s">
        <v>439</v>
      </c>
      <c r="D468" s="339"/>
      <c r="E468" s="340" t="s">
        <v>243</v>
      </c>
      <c r="F468" s="341"/>
      <c r="G468" s="341"/>
      <c r="H468" s="341"/>
      <c r="I468" s="341"/>
      <c r="J468" s="341"/>
      <c r="K468" s="341"/>
      <c r="L468" s="341"/>
      <c r="M468" s="341"/>
      <c r="N468" s="341"/>
      <c r="O468" s="341"/>
      <c r="P468" s="332"/>
      <c r="Q468" s="332"/>
      <c r="R468" s="332"/>
      <c r="S468" s="332"/>
      <c r="T468" s="332"/>
      <c r="U468" s="332"/>
      <c r="V468" s="332"/>
      <c r="Z468" s="333"/>
      <c r="AA468" s="333" t="str">
        <f>IF(AND(F470=G470,H470=I470,F470="A"),"2016 - kwh","")</f>
        <v/>
      </c>
      <c r="AB468" s="333" t="str">
        <f>IF(OR(B468="2017 - kwh",B468="2018 - kwh"),"2016 - kwh","")</f>
        <v/>
      </c>
      <c r="AC468" s="333"/>
      <c r="AD468" s="333"/>
      <c r="AE468" s="333"/>
    </row>
    <row r="469" spans="1:31" hidden="1" x14ac:dyDescent="0.35">
      <c r="A469" s="332" t="str">
        <f>IF(AND(F470=G470,H470=I470,J470=K470,F470="A"),"2016 - kw",IF(AND(F470=G470,H470=I470,J470&lt;&gt;K470,F470="A"),"2017 - kw",IF(AND(F470=G470,H470&lt;&gt;I470,F470="A"),"2018 - kw","N/A")))</f>
        <v>N/A</v>
      </c>
      <c r="B469" s="332" t="str">
        <f>IF(AND(F470="A",G470="A"),"A","")</f>
        <v/>
      </c>
      <c r="C469" s="342"/>
      <c r="D469" s="343" t="str">
        <f>D468 &amp; "kW"</f>
        <v>kW</v>
      </c>
      <c r="E469" s="344" t="s">
        <v>292</v>
      </c>
      <c r="F469" s="341"/>
      <c r="G469" s="341"/>
      <c r="H469" s="341"/>
      <c r="I469" s="341"/>
      <c r="J469" s="341"/>
      <c r="K469" s="341"/>
      <c r="L469" s="341"/>
      <c r="M469" s="341"/>
      <c r="N469" s="341"/>
      <c r="O469" s="341"/>
      <c r="P469" s="332"/>
      <c r="Q469" s="332"/>
      <c r="R469" s="332"/>
      <c r="S469" s="332"/>
      <c r="T469" s="332"/>
      <c r="U469" s="332"/>
      <c r="V469" s="332"/>
      <c r="Z469" s="333"/>
      <c r="AA469" s="333" t="str">
        <f>IF(AND(F470=G470,H470=I470,F470="A"),"2016 - kw","")</f>
        <v/>
      </c>
      <c r="AB469" s="333" t="str">
        <f>IF(OR(B469="2017 - kw",B469="2018 - kw"),"2016 - kw","")</f>
        <v/>
      </c>
      <c r="AC469" s="333"/>
      <c r="AD469" s="333"/>
      <c r="AE469" s="333"/>
    </row>
    <row r="470" spans="1:31" hidden="1" x14ac:dyDescent="0.35">
      <c r="A470" s="332"/>
      <c r="B470" s="332"/>
      <c r="C470" s="345"/>
      <c r="D470" s="346"/>
      <c r="E470" s="347" t="s">
        <v>293</v>
      </c>
      <c r="F470" s="348"/>
      <c r="G470" s="348"/>
      <c r="H470" s="348"/>
      <c r="I470" s="348"/>
      <c r="J470" s="348"/>
      <c r="K470" s="348"/>
      <c r="L470" s="348"/>
      <c r="M470" s="348"/>
      <c r="N470" s="348"/>
      <c r="O470" s="348"/>
      <c r="P470" s="332"/>
      <c r="Q470" s="332"/>
      <c r="R470" s="332"/>
      <c r="S470" s="332"/>
      <c r="T470" s="332"/>
      <c r="U470" s="332"/>
      <c r="V470" s="332"/>
      <c r="Z470" s="333"/>
      <c r="AA470" s="333"/>
      <c r="AB470" s="333"/>
      <c r="AC470" s="333"/>
      <c r="AD470" s="333"/>
      <c r="AE470" s="333"/>
    </row>
    <row r="471" spans="1:31" hidden="1" x14ac:dyDescent="0.35">
      <c r="A471" s="332" t="str">
        <f>IF(AND(F473=G473,H473=I473,J473=K473,F473="A"),"2016 - kwh",IF(AND(F473=G473,H473=I473,J473&lt;&gt;K473,F473="A"),"2017 - kwh",IF(AND(F473=G473,H473&lt;&gt;I473,F473="A"),"2018 - kwh","N/A")))</f>
        <v>N/A</v>
      </c>
      <c r="B471" s="332" t="str">
        <f>IF(AND(F473="A",G473="A"),"A","")</f>
        <v/>
      </c>
      <c r="C471" s="338" t="s">
        <v>440</v>
      </c>
      <c r="D471" s="339"/>
      <c r="E471" s="340" t="s">
        <v>243</v>
      </c>
      <c r="F471" s="341"/>
      <c r="G471" s="341"/>
      <c r="H471" s="341"/>
      <c r="I471" s="341"/>
      <c r="J471" s="341"/>
      <c r="K471" s="341"/>
      <c r="L471" s="341"/>
      <c r="M471" s="341"/>
      <c r="N471" s="341"/>
      <c r="O471" s="341"/>
      <c r="P471" s="332"/>
      <c r="Q471" s="332"/>
      <c r="R471" s="332"/>
      <c r="S471" s="332"/>
      <c r="T471" s="332"/>
      <c r="U471" s="332"/>
      <c r="V471" s="332"/>
      <c r="Z471" s="333"/>
      <c r="AA471" s="333" t="str">
        <f>IF(AND(F473=G473,H473=I473,F473="A"),"2016 - kwh","")</f>
        <v/>
      </c>
      <c r="AB471" s="333" t="str">
        <f>IF(OR(B471="2017 - kwh",B471="2018 - kwh"),"2016 - kwh","")</f>
        <v/>
      </c>
      <c r="AC471" s="333"/>
      <c r="AD471" s="333"/>
      <c r="AE471" s="333"/>
    </row>
    <row r="472" spans="1:31" hidden="1" x14ac:dyDescent="0.35">
      <c r="A472" s="332" t="str">
        <f>IF(AND(F473=G473,H473=I473,J473=K473,F473="A"),"2016 - kw",IF(AND(F473=G473,H473=I473,J473&lt;&gt;K473,F473="A"),"2017 - kw",IF(AND(F473=G473,H473&lt;&gt;I473,F473="A"),"2018 - kw","N/A")))</f>
        <v>N/A</v>
      </c>
      <c r="B472" s="332" t="str">
        <f>IF(AND(F473="A",G473="A"),"A","")</f>
        <v/>
      </c>
      <c r="C472" s="342"/>
      <c r="D472" s="343" t="str">
        <f>D471 &amp; "kW"</f>
        <v>kW</v>
      </c>
      <c r="E472" s="344" t="s">
        <v>292</v>
      </c>
      <c r="F472" s="341"/>
      <c r="G472" s="341"/>
      <c r="H472" s="341"/>
      <c r="I472" s="341"/>
      <c r="J472" s="341"/>
      <c r="K472" s="341"/>
      <c r="L472" s="341"/>
      <c r="M472" s="341"/>
      <c r="N472" s="341"/>
      <c r="O472" s="341"/>
      <c r="P472" s="332"/>
      <c r="Q472" s="332"/>
      <c r="R472" s="332"/>
      <c r="S472" s="332"/>
      <c r="T472" s="332"/>
      <c r="U472" s="332"/>
      <c r="V472" s="332"/>
      <c r="Z472" s="333"/>
      <c r="AA472" s="333" t="str">
        <f>IF(AND(F473=G473,H473=I473,F473="A"),"2016 - kw","")</f>
        <v/>
      </c>
      <c r="AB472" s="333" t="str">
        <f>IF(OR(B472="2017 - kw",B472="2018 - kw"),"2016 - kw","")</f>
        <v/>
      </c>
      <c r="AC472" s="333"/>
      <c r="AD472" s="333"/>
      <c r="AE472" s="333"/>
    </row>
    <row r="473" spans="1:31" hidden="1" x14ac:dyDescent="0.35">
      <c r="A473" s="332"/>
      <c r="B473" s="332"/>
      <c r="C473" s="345"/>
      <c r="D473" s="346"/>
      <c r="E473" s="347" t="s">
        <v>293</v>
      </c>
      <c r="F473" s="348"/>
      <c r="G473" s="348"/>
      <c r="H473" s="348"/>
      <c r="I473" s="348"/>
      <c r="J473" s="348"/>
      <c r="K473" s="348"/>
      <c r="L473" s="348"/>
      <c r="M473" s="348"/>
      <c r="N473" s="348"/>
      <c r="O473" s="348"/>
      <c r="P473" s="332"/>
      <c r="Q473" s="332"/>
      <c r="R473" s="332"/>
      <c r="S473" s="332"/>
      <c r="T473" s="332"/>
      <c r="U473" s="332"/>
      <c r="V473" s="332"/>
      <c r="Z473" s="333"/>
      <c r="AA473" s="333"/>
      <c r="AB473" s="333"/>
      <c r="AC473" s="333"/>
      <c r="AD473" s="333"/>
      <c r="AE473" s="333"/>
    </row>
    <row r="474" spans="1:31" hidden="1" x14ac:dyDescent="0.35">
      <c r="A474" s="332" t="str">
        <f>IF(AND(F476=G476,H476=I476,J476=K476,F476="A"),"2016 - kwh",IF(AND(F476=G476,H476=I476,J476&lt;&gt;K476,F476="A"),"2017 - kwh",IF(AND(F476=G476,H476&lt;&gt;I476,F476="A"),"2018 - kwh","N/A")))</f>
        <v>N/A</v>
      </c>
      <c r="B474" s="332" t="str">
        <f>IF(AND(F476="A",G476="A"),"A","")</f>
        <v/>
      </c>
      <c r="C474" s="338" t="s">
        <v>441</v>
      </c>
      <c r="D474" s="339"/>
      <c r="E474" s="340" t="s">
        <v>243</v>
      </c>
      <c r="F474" s="341"/>
      <c r="G474" s="341"/>
      <c r="H474" s="341"/>
      <c r="I474" s="341"/>
      <c r="J474" s="341"/>
      <c r="K474" s="341"/>
      <c r="L474" s="341"/>
      <c r="M474" s="341"/>
      <c r="N474" s="341"/>
      <c r="O474" s="341"/>
      <c r="P474" s="332"/>
      <c r="Q474" s="332"/>
      <c r="R474" s="332"/>
      <c r="S474" s="332"/>
      <c r="T474" s="332"/>
      <c r="U474" s="332"/>
      <c r="V474" s="332"/>
      <c r="Z474" s="333"/>
      <c r="AA474" s="333" t="str">
        <f>IF(AND(F476=G476,H476=I476,F476="A"),"2016 - kwh","")</f>
        <v/>
      </c>
      <c r="AB474" s="333" t="str">
        <f>IF(OR(B474="2017 - kwh",B474="2018 - kwh"),"2016 - kwh","")</f>
        <v/>
      </c>
      <c r="AC474" s="333"/>
      <c r="AD474" s="333"/>
      <c r="AE474" s="333"/>
    </row>
    <row r="475" spans="1:31" hidden="1" x14ac:dyDescent="0.35">
      <c r="A475" s="332" t="str">
        <f>IF(AND(F476=G476,H476=I476,J476=K476,F476="A"),"2016 - kw",IF(AND(F476=G476,H476=I476,J476&lt;&gt;K476,F476="A"),"2017 - kw",IF(AND(F476=G476,H476&lt;&gt;I476,F476="A"),"2018 - kw","N/A")))</f>
        <v>N/A</v>
      </c>
      <c r="B475" s="332" t="str">
        <f>IF(AND(F476="A",G476="A"),"A","")</f>
        <v/>
      </c>
      <c r="C475" s="342"/>
      <c r="D475" s="343" t="str">
        <f>D474 &amp; "kW"</f>
        <v>kW</v>
      </c>
      <c r="E475" s="344" t="s">
        <v>292</v>
      </c>
      <c r="F475" s="341"/>
      <c r="G475" s="341"/>
      <c r="H475" s="341"/>
      <c r="I475" s="341"/>
      <c r="J475" s="341"/>
      <c r="K475" s="341"/>
      <c r="L475" s="341"/>
      <c r="M475" s="341"/>
      <c r="N475" s="341"/>
      <c r="O475" s="341"/>
      <c r="P475" s="332"/>
      <c r="Q475" s="332"/>
      <c r="R475" s="332"/>
      <c r="S475" s="332"/>
      <c r="T475" s="332"/>
      <c r="U475" s="332"/>
      <c r="V475" s="332"/>
      <c r="Z475" s="333"/>
      <c r="AA475" s="333" t="str">
        <f>IF(AND(F476=G476,H476=I476,F476="A"),"2016 - kw","")</f>
        <v/>
      </c>
      <c r="AB475" s="333" t="str">
        <f>IF(OR(B475="2017 - kw",B475="2018 - kw"),"2016 - kw","")</f>
        <v/>
      </c>
      <c r="AC475" s="333"/>
      <c r="AD475" s="333"/>
      <c r="AE475" s="333"/>
    </row>
    <row r="476" spans="1:31" hidden="1" x14ac:dyDescent="0.35">
      <c r="A476" s="332"/>
      <c r="B476" s="332"/>
      <c r="C476" s="345"/>
      <c r="D476" s="346"/>
      <c r="E476" s="347" t="s">
        <v>293</v>
      </c>
      <c r="F476" s="348"/>
      <c r="G476" s="348"/>
      <c r="H476" s="348"/>
      <c r="I476" s="348"/>
      <c r="J476" s="348"/>
      <c r="K476" s="348"/>
      <c r="L476" s="348"/>
      <c r="M476" s="348"/>
      <c r="N476" s="348"/>
      <c r="O476" s="348"/>
      <c r="P476" s="332"/>
      <c r="Q476" s="332"/>
      <c r="R476" s="332"/>
      <c r="S476" s="332"/>
      <c r="T476" s="332"/>
      <c r="U476" s="332"/>
      <c r="V476" s="332"/>
      <c r="Z476" s="333"/>
      <c r="AA476" s="333"/>
      <c r="AB476" s="333"/>
      <c r="AC476" s="333"/>
      <c r="AD476" s="333"/>
      <c r="AE476" s="333"/>
    </row>
    <row r="477" spans="1:31" hidden="1" x14ac:dyDescent="0.35">
      <c r="A477" s="332" t="str">
        <f>IF(AND(F479=G479,H479=I479,J479=K479,F479="A"),"2016 - kwh",IF(AND(F479=G479,H479=I479,J479&lt;&gt;K479,F479="A"),"2017 - kwh",IF(AND(F479=G479,H479&lt;&gt;I479,F479="A"),"2018 - kwh","N/A")))</f>
        <v>N/A</v>
      </c>
      <c r="B477" s="332" t="str">
        <f>IF(AND(F479="A",G479="A"),"A","")</f>
        <v/>
      </c>
      <c r="C477" s="350" t="s">
        <v>442</v>
      </c>
      <c r="D477" s="339"/>
      <c r="E477" s="340" t="s">
        <v>243</v>
      </c>
      <c r="F477" s="341"/>
      <c r="G477" s="341"/>
      <c r="H477" s="341"/>
      <c r="I477" s="341"/>
      <c r="J477" s="341"/>
      <c r="K477" s="341"/>
      <c r="L477" s="341"/>
      <c r="M477" s="341"/>
      <c r="N477" s="341"/>
      <c r="O477" s="341"/>
      <c r="P477" s="332"/>
      <c r="Q477" s="332"/>
      <c r="R477" s="332"/>
      <c r="S477" s="332"/>
      <c r="T477" s="332"/>
      <c r="U477" s="332"/>
      <c r="V477" s="332"/>
      <c r="Z477" s="333"/>
      <c r="AA477" s="333" t="str">
        <f>IF(AND(F479=G479,H479=I479,F479="A"),"2016 - kwh","")</f>
        <v/>
      </c>
      <c r="AB477" s="333" t="str">
        <f>IF(OR(B477="2017 - kwh",B477="2018 - kwh"),"2016 - kwh","")</f>
        <v/>
      </c>
      <c r="AC477" s="333"/>
      <c r="AD477" s="333"/>
      <c r="AE477" s="333"/>
    </row>
    <row r="478" spans="1:31" hidden="1" x14ac:dyDescent="0.35">
      <c r="A478" s="332" t="str">
        <f>IF(AND(F479=G479,H479=I479,J479=K479,F479="A"),"2016 - kw",IF(AND(F479=G479,H479=I479,J479&lt;&gt;K479,F479="A"),"2017 - kw",IF(AND(F479=G479,H479&lt;&gt;I479,F479="A"),"2018 - kw","N/A")))</f>
        <v>N/A</v>
      </c>
      <c r="B478" s="332" t="str">
        <f>IF(AND(F479="A",G479="A"),"A","")</f>
        <v/>
      </c>
      <c r="C478" s="351"/>
      <c r="D478" s="343" t="str">
        <f>D477 &amp; "kW"</f>
        <v>kW</v>
      </c>
      <c r="E478" s="344" t="s">
        <v>292</v>
      </c>
      <c r="F478" s="341"/>
      <c r="G478" s="341"/>
      <c r="H478" s="341"/>
      <c r="I478" s="341"/>
      <c r="J478" s="341"/>
      <c r="K478" s="341"/>
      <c r="L478" s="341"/>
      <c r="M478" s="341"/>
      <c r="N478" s="341"/>
      <c r="O478" s="341"/>
      <c r="P478" s="332"/>
      <c r="Q478" s="332"/>
      <c r="R478" s="332"/>
      <c r="S478" s="332"/>
      <c r="T478" s="332"/>
      <c r="U478" s="332"/>
      <c r="V478" s="332"/>
      <c r="Z478" s="333"/>
      <c r="AA478" s="333" t="str">
        <f>IF(AND(F479=G479,H479=I479,F479="A"),"2016 - kw","")</f>
        <v/>
      </c>
      <c r="AB478" s="333" t="str">
        <f>IF(OR(B478="2017 - kw",B478="2018 - kw"),"2016 - kw","")</f>
        <v/>
      </c>
      <c r="AC478" s="333"/>
      <c r="AD478" s="333"/>
      <c r="AE478" s="333"/>
    </row>
    <row r="479" spans="1:31" hidden="1" x14ac:dyDescent="0.35">
      <c r="A479" s="332"/>
      <c r="B479" s="332"/>
      <c r="C479" s="345"/>
      <c r="D479" s="346"/>
      <c r="E479" s="347" t="s">
        <v>293</v>
      </c>
      <c r="F479" s="348"/>
      <c r="G479" s="348"/>
      <c r="H479" s="348"/>
      <c r="I479" s="348"/>
      <c r="J479" s="348"/>
      <c r="K479" s="348"/>
      <c r="L479" s="348"/>
      <c r="M479" s="348"/>
      <c r="N479" s="348"/>
      <c r="O479" s="348"/>
      <c r="P479" s="332"/>
      <c r="Q479" s="332"/>
      <c r="R479" s="332"/>
      <c r="S479" s="332"/>
      <c r="T479" s="332"/>
      <c r="U479" s="332"/>
      <c r="V479" s="332"/>
      <c r="Z479" s="333"/>
      <c r="AA479" s="333"/>
      <c r="AB479" s="333"/>
      <c r="AC479" s="333"/>
      <c r="AD479" s="333"/>
      <c r="AE479" s="333"/>
    </row>
    <row r="480" spans="1:31" ht="14.25" hidden="1" customHeight="1" x14ac:dyDescent="0.35">
      <c r="A480" s="332"/>
      <c r="B480" s="332"/>
      <c r="D480" s="352"/>
      <c r="P480" s="332"/>
      <c r="Q480" s="332"/>
      <c r="R480" s="332"/>
      <c r="S480" s="332"/>
      <c r="T480" s="332"/>
      <c r="U480" s="332"/>
      <c r="V480" s="332"/>
      <c r="Z480" s="333"/>
      <c r="AA480" s="333"/>
      <c r="AB480" s="333"/>
      <c r="AC480" s="333"/>
      <c r="AD480" s="333"/>
      <c r="AE480" s="333"/>
    </row>
    <row r="481" spans="1:29" hidden="1" x14ac:dyDescent="0.35">
      <c r="A481" s="332"/>
      <c r="B481" s="332"/>
      <c r="F481" s="353"/>
      <c r="P481" s="332"/>
      <c r="Q481" s="332"/>
      <c r="R481" s="332"/>
      <c r="S481" s="332"/>
      <c r="T481" s="332"/>
      <c r="U481" s="332"/>
      <c r="V481" s="332"/>
      <c r="Z481" s="332"/>
      <c r="AA481" s="332"/>
      <c r="AB481" s="332"/>
      <c r="AC481" s="332"/>
    </row>
    <row r="482" spans="1:29" hidden="1" x14ac:dyDescent="0.35">
      <c r="A482" s="332"/>
      <c r="B482" s="332"/>
      <c r="E482" s="354"/>
      <c r="F482" s="355"/>
      <c r="P482" s="332"/>
      <c r="Q482" s="332"/>
      <c r="R482" s="332"/>
      <c r="S482" s="332"/>
      <c r="T482" s="332"/>
      <c r="U482" s="332"/>
      <c r="V482" s="332"/>
    </row>
    <row r="483" spans="1:29" hidden="1" x14ac:dyDescent="0.35">
      <c r="A483" s="332"/>
      <c r="B483" s="332"/>
      <c r="F483" s="353"/>
      <c r="P483" s="332"/>
      <c r="Q483" s="332"/>
      <c r="R483" s="332"/>
      <c r="S483" s="332"/>
      <c r="T483" s="332"/>
      <c r="U483" s="332"/>
      <c r="V483" s="332"/>
    </row>
    <row r="484" spans="1:29" hidden="1" x14ac:dyDescent="0.35">
      <c r="C484" s="356"/>
      <c r="F484" s="353"/>
      <c r="P484" s="332"/>
      <c r="Q484" s="332"/>
      <c r="R484" s="332"/>
      <c r="S484" s="332"/>
      <c r="T484" s="332"/>
      <c r="U484" s="332"/>
      <c r="V484" s="332"/>
    </row>
    <row r="485" spans="1:29" ht="14.25" customHeight="1" x14ac:dyDescent="0.35">
      <c r="P485" s="332"/>
      <c r="Q485" s="332"/>
      <c r="R485" s="332"/>
      <c r="S485" s="332"/>
      <c r="T485" s="332"/>
      <c r="U485" s="332"/>
      <c r="V485" s="332"/>
    </row>
    <row r="487" spans="1:29" ht="71.25" customHeight="1" x14ac:dyDescent="0.35">
      <c r="A487" s="327" t="s">
        <v>443</v>
      </c>
      <c r="B487" s="321" t="s">
        <v>444</v>
      </c>
      <c r="C487" s="331">
        <v>4</v>
      </c>
    </row>
    <row r="488" spans="1:29" ht="98" x14ac:dyDescent="0.35">
      <c r="B488" s="357" t="s">
        <v>445</v>
      </c>
    </row>
    <row r="490" spans="1:29" x14ac:dyDescent="0.35">
      <c r="C490" s="334" t="s">
        <v>446</v>
      </c>
      <c r="F490" s="353"/>
    </row>
    <row r="491" spans="1:29" x14ac:dyDescent="0.35">
      <c r="A491" s="332"/>
      <c r="B491" s="332"/>
      <c r="C491" s="337"/>
      <c r="D491" s="337" t="s">
        <v>241</v>
      </c>
      <c r="E491" s="337"/>
      <c r="F491" s="877">
        <f>F28</f>
        <v>2021</v>
      </c>
      <c r="G491" s="869"/>
      <c r="H491" s="877">
        <f>H28</f>
        <v>2020</v>
      </c>
      <c r="I491" s="869"/>
      <c r="J491" s="877">
        <f>J28</f>
        <v>2019</v>
      </c>
      <c r="K491" s="869"/>
      <c r="L491" s="877">
        <f>L28</f>
        <v>2018</v>
      </c>
      <c r="M491" s="869"/>
      <c r="N491" s="877">
        <f>N28</f>
        <v>2017</v>
      </c>
      <c r="O491" s="869"/>
      <c r="P491" s="332"/>
      <c r="Q491" s="332"/>
      <c r="R491" s="332"/>
      <c r="S491" s="332"/>
      <c r="T491" s="332"/>
      <c r="U491" s="332"/>
      <c r="V491" s="332"/>
      <c r="W491" s="332"/>
    </row>
    <row r="492" spans="1:29" x14ac:dyDescent="0.35">
      <c r="A492" s="332"/>
      <c r="B492" s="332"/>
      <c r="C492" s="358" t="s">
        <v>447</v>
      </c>
      <c r="D492" s="339" t="str">
        <f>D51</f>
        <v>GENERAL SERVICE LESS THAN 50 KW SERVICE CLASSIFICATION</v>
      </c>
      <c r="E492" s="359" t="s">
        <v>243</v>
      </c>
      <c r="F492" s="875">
        <v>130868.26662499999</v>
      </c>
      <c r="G492" s="876"/>
      <c r="H492" s="875">
        <v>130804.791862</v>
      </c>
      <c r="I492" s="876"/>
      <c r="J492" s="875"/>
      <c r="K492" s="876"/>
      <c r="L492" s="875"/>
      <c r="M492" s="876"/>
      <c r="N492" s="875"/>
      <c r="O492" s="876"/>
      <c r="P492" s="332"/>
      <c r="Q492" s="332"/>
      <c r="R492" s="332"/>
      <c r="S492" s="332"/>
      <c r="T492" s="332"/>
      <c r="U492" s="332"/>
      <c r="V492" s="332"/>
      <c r="W492" s="332"/>
    </row>
    <row r="493" spans="1:29" x14ac:dyDescent="0.35">
      <c r="A493" s="332"/>
      <c r="B493" s="332"/>
      <c r="C493" s="358"/>
      <c r="D493" s="360" t="str">
        <f>D492&amp;"KW"</f>
        <v>GENERAL SERVICE LESS THAN 50 KW SERVICE CLASSIFICATIONKW</v>
      </c>
      <c r="E493" s="359" t="s">
        <v>292</v>
      </c>
      <c r="F493" s="875">
        <v>329.12999999999994</v>
      </c>
      <c r="G493" s="876"/>
      <c r="H493" s="875">
        <v>326.435</v>
      </c>
      <c r="I493" s="876"/>
      <c r="J493" s="875"/>
      <c r="K493" s="876"/>
      <c r="L493" s="875"/>
      <c r="M493" s="876"/>
      <c r="N493" s="875"/>
      <c r="O493" s="876"/>
      <c r="P493" s="332"/>
      <c r="Q493" s="332"/>
      <c r="R493" s="332"/>
      <c r="S493" s="332"/>
      <c r="T493" s="332"/>
      <c r="U493" s="332"/>
      <c r="V493" s="332"/>
      <c r="W493" s="332"/>
    </row>
    <row r="494" spans="1:29" x14ac:dyDescent="0.35">
      <c r="A494" s="332"/>
      <c r="B494" s="332"/>
      <c r="C494" s="361" t="s">
        <v>448</v>
      </c>
      <c r="D494" s="339" t="str">
        <f>D45</f>
        <v>GENERAL SERVICE 50 TO 999 KW SERVICE CLASSIFICATION</v>
      </c>
      <c r="E494" s="359" t="s">
        <v>243</v>
      </c>
      <c r="F494" s="875">
        <v>507454556.79721338</v>
      </c>
      <c r="G494" s="876"/>
      <c r="H494" s="875">
        <v>499836865.1309551</v>
      </c>
      <c r="I494" s="876"/>
      <c r="J494" s="875"/>
      <c r="K494" s="876"/>
      <c r="L494" s="875"/>
      <c r="M494" s="876"/>
      <c r="N494" s="875"/>
      <c r="O494" s="876"/>
      <c r="P494" s="332"/>
      <c r="Q494" s="332"/>
      <c r="R494" s="332"/>
      <c r="S494" s="332"/>
      <c r="T494" s="332"/>
      <c r="U494" s="332"/>
      <c r="V494" s="332"/>
      <c r="W494" s="332"/>
    </row>
    <row r="495" spans="1:29" x14ac:dyDescent="0.35">
      <c r="A495" s="332"/>
      <c r="B495" s="332"/>
      <c r="C495" s="361"/>
      <c r="D495" s="360" t="str">
        <f>D494&amp;"KW"</f>
        <v>GENERAL SERVICE 50 TO 999 KW SERVICE CLASSIFICATIONKW</v>
      </c>
      <c r="E495" s="359" t="s">
        <v>292</v>
      </c>
      <c r="F495" s="875">
        <v>1227161.0791719998</v>
      </c>
      <c r="G495" s="876"/>
      <c r="H495" s="875">
        <v>1202983.5339869999</v>
      </c>
      <c r="I495" s="876"/>
      <c r="J495" s="875"/>
      <c r="K495" s="876"/>
      <c r="L495" s="875"/>
      <c r="M495" s="876"/>
      <c r="N495" s="875"/>
      <c r="O495" s="876"/>
      <c r="P495" s="332"/>
      <c r="Q495" s="332"/>
      <c r="R495" s="332"/>
      <c r="S495" s="332"/>
      <c r="T495" s="332"/>
      <c r="U495" s="332"/>
      <c r="V495" s="332"/>
      <c r="W495" s="332"/>
    </row>
    <row r="496" spans="1:29" x14ac:dyDescent="0.35">
      <c r="A496" s="332"/>
      <c r="B496" s="332"/>
      <c r="C496" s="361" t="s">
        <v>449</v>
      </c>
      <c r="D496" s="339" t="str">
        <f>D36</f>
        <v>GENERAL SERVICE 1,000 TO 4,999 KW SERVICE CLASSIFICATION</v>
      </c>
      <c r="E496" s="359" t="s">
        <v>243</v>
      </c>
      <c r="F496" s="875">
        <v>2934637434.8920779</v>
      </c>
      <c r="G496" s="876"/>
      <c r="H496" s="875">
        <v>2978209598.4368854</v>
      </c>
      <c r="I496" s="876"/>
      <c r="J496" s="875"/>
      <c r="K496" s="876"/>
      <c r="L496" s="875"/>
      <c r="M496" s="876"/>
      <c r="N496" s="875"/>
      <c r="O496" s="876"/>
      <c r="P496" s="332"/>
      <c r="Q496" s="332"/>
      <c r="R496" s="332"/>
      <c r="S496" s="332"/>
      <c r="T496" s="332"/>
      <c r="U496" s="332"/>
      <c r="V496" s="332"/>
      <c r="W496" s="332"/>
    </row>
    <row r="497" spans="1:23" x14ac:dyDescent="0.35">
      <c r="A497" s="332"/>
      <c r="B497" s="332"/>
      <c r="C497" s="361"/>
      <c r="D497" s="360" t="str">
        <f>D496&amp;"KW"</f>
        <v>GENERAL SERVICE 1,000 TO 4,999 KW SERVICE CLASSIFICATIONKW</v>
      </c>
      <c r="E497" s="359" t="s">
        <v>292</v>
      </c>
      <c r="F497" s="875">
        <v>6058381.6048979992</v>
      </c>
      <c r="G497" s="876"/>
      <c r="H497" s="875">
        <v>6163241.6956069088</v>
      </c>
      <c r="I497" s="876"/>
      <c r="J497" s="875"/>
      <c r="K497" s="876"/>
      <c r="L497" s="875"/>
      <c r="M497" s="876"/>
      <c r="N497" s="875"/>
      <c r="O497" s="876"/>
      <c r="P497" s="332"/>
      <c r="Q497" s="332"/>
      <c r="R497" s="332"/>
      <c r="S497" s="332"/>
      <c r="T497" s="332"/>
      <c r="U497" s="332"/>
      <c r="V497" s="332"/>
      <c r="W497" s="332"/>
    </row>
    <row r="498" spans="1:23" x14ac:dyDescent="0.35">
      <c r="A498" s="332"/>
      <c r="B498" s="332"/>
      <c r="C498" s="361" t="s">
        <v>450</v>
      </c>
      <c r="D498" s="339" t="str">
        <f>D30</f>
        <v>LARGE USE SERVICE CLASSIFICATION</v>
      </c>
      <c r="E498" s="359" t="s">
        <v>243</v>
      </c>
      <c r="F498" s="875">
        <v>1282342998.1508958</v>
      </c>
      <c r="G498" s="876"/>
      <c r="H498" s="875">
        <v>1297072241.2668715</v>
      </c>
      <c r="I498" s="876"/>
      <c r="J498" s="875"/>
      <c r="K498" s="876"/>
      <c r="L498" s="875"/>
      <c r="M498" s="876"/>
      <c r="N498" s="875"/>
      <c r="O498" s="876"/>
      <c r="P498" s="332"/>
      <c r="Q498" s="332"/>
      <c r="R498" s="332"/>
      <c r="S498" s="332"/>
      <c r="T498" s="332"/>
      <c r="U498" s="332"/>
      <c r="V498" s="332"/>
      <c r="W498" s="332"/>
    </row>
    <row r="499" spans="1:23" x14ac:dyDescent="0.35">
      <c r="A499" s="332"/>
      <c r="B499" s="332"/>
      <c r="C499" s="361"/>
      <c r="D499" s="360" t="str">
        <f>D498&amp;"KW"</f>
        <v>LARGE USE SERVICE CLASSIFICATIONKW</v>
      </c>
      <c r="E499" s="359" t="s">
        <v>292</v>
      </c>
      <c r="F499" s="875">
        <v>2579565.7620910001</v>
      </c>
      <c r="G499" s="876"/>
      <c r="H499" s="875">
        <v>2446985.9001429998</v>
      </c>
      <c r="I499" s="876"/>
      <c r="J499" s="875"/>
      <c r="K499" s="876"/>
      <c r="L499" s="875"/>
      <c r="M499" s="876"/>
      <c r="N499" s="875"/>
      <c r="O499" s="876"/>
      <c r="P499" s="332"/>
      <c r="Q499" s="332"/>
      <c r="R499" s="332"/>
      <c r="S499" s="332"/>
      <c r="T499" s="332"/>
      <c r="U499" s="332"/>
      <c r="V499" s="332"/>
      <c r="W499" s="332"/>
    </row>
    <row r="500" spans="1:23" hidden="1" x14ac:dyDescent="0.35">
      <c r="A500" s="332"/>
      <c r="B500" s="332"/>
      <c r="C500" s="361" t="s">
        <v>451</v>
      </c>
      <c r="D500" s="339"/>
      <c r="E500" s="359" t="s">
        <v>243</v>
      </c>
      <c r="F500" s="875"/>
      <c r="G500" s="876"/>
      <c r="H500" s="875"/>
      <c r="I500" s="876"/>
      <c r="J500" s="875"/>
      <c r="K500" s="876"/>
      <c r="L500" s="875"/>
      <c r="M500" s="876"/>
      <c r="N500" s="875"/>
      <c r="O500" s="876"/>
      <c r="P500" s="332"/>
      <c r="Q500" s="332"/>
      <c r="R500" s="332"/>
      <c r="S500" s="332"/>
      <c r="T500" s="332"/>
      <c r="U500" s="332"/>
      <c r="V500" s="332"/>
      <c r="W500" s="332"/>
    </row>
    <row r="501" spans="1:23" hidden="1" x14ac:dyDescent="0.35">
      <c r="A501" s="332"/>
      <c r="B501" s="332"/>
      <c r="C501" s="361"/>
      <c r="D501" s="360" t="str">
        <f>D500&amp;"KW"</f>
        <v>KW</v>
      </c>
      <c r="E501" s="359" t="s">
        <v>292</v>
      </c>
      <c r="F501" s="875"/>
      <c r="G501" s="876"/>
      <c r="H501" s="875"/>
      <c r="I501" s="876"/>
      <c r="J501" s="875"/>
      <c r="K501" s="876"/>
      <c r="L501" s="875"/>
      <c r="M501" s="876"/>
      <c r="N501" s="875"/>
      <c r="O501" s="876"/>
      <c r="P501" s="332"/>
      <c r="Q501" s="332"/>
      <c r="R501" s="332"/>
      <c r="S501" s="332"/>
      <c r="T501" s="332"/>
      <c r="U501" s="332"/>
      <c r="V501" s="332"/>
      <c r="W501" s="332"/>
    </row>
    <row r="502" spans="1:23" hidden="1" x14ac:dyDescent="0.35">
      <c r="A502" s="332"/>
      <c r="B502" s="332"/>
      <c r="C502" s="361" t="s">
        <v>452</v>
      </c>
      <c r="D502" s="339"/>
      <c r="E502" s="359" t="s">
        <v>243</v>
      </c>
      <c r="F502" s="875"/>
      <c r="G502" s="876"/>
      <c r="H502" s="875"/>
      <c r="I502" s="876"/>
      <c r="J502" s="875"/>
      <c r="K502" s="876"/>
      <c r="L502" s="875"/>
      <c r="M502" s="876"/>
      <c r="N502" s="875"/>
      <c r="O502" s="876"/>
      <c r="P502" s="332"/>
      <c r="Q502" s="332"/>
      <c r="R502" s="332"/>
      <c r="S502" s="332"/>
      <c r="T502" s="332"/>
      <c r="U502" s="332"/>
      <c r="V502" s="332"/>
      <c r="W502" s="332"/>
    </row>
    <row r="503" spans="1:23" hidden="1" x14ac:dyDescent="0.35">
      <c r="A503" s="332"/>
      <c r="B503" s="332"/>
      <c r="C503" s="361"/>
      <c r="D503" s="360" t="str">
        <f>D502&amp;"KW"</f>
        <v>KW</v>
      </c>
      <c r="E503" s="359" t="s">
        <v>292</v>
      </c>
      <c r="F503" s="875"/>
      <c r="G503" s="876"/>
      <c r="H503" s="875"/>
      <c r="I503" s="876"/>
      <c r="J503" s="875"/>
      <c r="K503" s="876"/>
      <c r="L503" s="875"/>
      <c r="M503" s="876"/>
      <c r="N503" s="875"/>
      <c r="O503" s="876"/>
      <c r="P503" s="332"/>
      <c r="Q503" s="332"/>
      <c r="R503" s="332"/>
      <c r="S503" s="332"/>
      <c r="T503" s="332"/>
      <c r="U503" s="332"/>
      <c r="V503" s="332"/>
      <c r="W503" s="332"/>
    </row>
    <row r="504" spans="1:23" hidden="1" x14ac:dyDescent="0.35">
      <c r="A504" s="332"/>
      <c r="B504" s="332"/>
      <c r="C504" s="361" t="s">
        <v>453</v>
      </c>
      <c r="D504" s="339"/>
      <c r="E504" s="359" t="s">
        <v>243</v>
      </c>
      <c r="F504" s="875"/>
      <c r="G504" s="876"/>
      <c r="H504" s="875"/>
      <c r="I504" s="876"/>
      <c r="J504" s="875"/>
      <c r="K504" s="876"/>
      <c r="L504" s="875"/>
      <c r="M504" s="876"/>
      <c r="N504" s="875"/>
      <c r="O504" s="876"/>
      <c r="P504" s="332"/>
      <c r="Q504" s="332"/>
      <c r="R504" s="332"/>
      <c r="S504" s="332"/>
      <c r="T504" s="332"/>
      <c r="U504" s="332"/>
      <c r="V504" s="332"/>
      <c r="W504" s="332"/>
    </row>
    <row r="505" spans="1:23" hidden="1" x14ac:dyDescent="0.35">
      <c r="A505" s="332"/>
      <c r="B505" s="332"/>
      <c r="C505" s="361"/>
      <c r="D505" s="360" t="str">
        <f>D504&amp;"KW"</f>
        <v>KW</v>
      </c>
      <c r="E505" s="359" t="s">
        <v>292</v>
      </c>
      <c r="F505" s="875"/>
      <c r="G505" s="876"/>
      <c r="H505" s="875"/>
      <c r="I505" s="876"/>
      <c r="J505" s="875"/>
      <c r="K505" s="876"/>
      <c r="L505" s="875"/>
      <c r="M505" s="876"/>
      <c r="N505" s="875"/>
      <c r="O505" s="876"/>
      <c r="P505" s="332"/>
      <c r="Q505" s="332"/>
      <c r="R505" s="332"/>
      <c r="S505" s="332"/>
      <c r="T505" s="332"/>
      <c r="U505" s="332"/>
      <c r="V505" s="332"/>
      <c r="W505" s="332"/>
    </row>
    <row r="506" spans="1:23" hidden="1" x14ac:dyDescent="0.35">
      <c r="A506" s="332"/>
      <c r="B506" s="332"/>
      <c r="C506" s="361" t="s">
        <v>454</v>
      </c>
      <c r="D506" s="339"/>
      <c r="E506" s="359" t="s">
        <v>243</v>
      </c>
      <c r="F506" s="875"/>
      <c r="G506" s="876"/>
      <c r="H506" s="875"/>
      <c r="I506" s="876"/>
      <c r="J506" s="875"/>
      <c r="K506" s="876"/>
      <c r="L506" s="875"/>
      <c r="M506" s="876"/>
      <c r="N506" s="875"/>
      <c r="O506" s="876"/>
      <c r="P506" s="332"/>
      <c r="Q506" s="332"/>
      <c r="R506" s="332"/>
      <c r="S506" s="332"/>
      <c r="T506" s="332"/>
      <c r="U506" s="332"/>
      <c r="V506" s="332"/>
      <c r="W506" s="332"/>
    </row>
    <row r="507" spans="1:23" hidden="1" x14ac:dyDescent="0.35">
      <c r="A507" s="332"/>
      <c r="B507" s="332"/>
      <c r="C507" s="361"/>
      <c r="D507" s="360" t="str">
        <f>D506&amp;"KW"</f>
        <v>KW</v>
      </c>
      <c r="E507" s="359" t="s">
        <v>292</v>
      </c>
      <c r="F507" s="875"/>
      <c r="G507" s="876"/>
      <c r="H507" s="875"/>
      <c r="I507" s="876"/>
      <c r="J507" s="875"/>
      <c r="K507" s="876"/>
      <c r="L507" s="875"/>
      <c r="M507" s="876"/>
      <c r="N507" s="875"/>
      <c r="O507" s="876"/>
      <c r="P507" s="332"/>
      <c r="Q507" s="332"/>
      <c r="R507" s="332"/>
      <c r="S507" s="332"/>
      <c r="T507" s="332"/>
      <c r="U507" s="332"/>
      <c r="V507" s="332"/>
      <c r="W507" s="332"/>
    </row>
    <row r="508" spans="1:23" hidden="1" x14ac:dyDescent="0.35">
      <c r="A508" s="332"/>
      <c r="B508" s="332"/>
      <c r="C508" s="361" t="s">
        <v>455</v>
      </c>
      <c r="D508" s="339"/>
      <c r="E508" s="359" t="s">
        <v>243</v>
      </c>
      <c r="F508" s="875"/>
      <c r="G508" s="876"/>
      <c r="H508" s="875"/>
      <c r="I508" s="876"/>
      <c r="J508" s="875"/>
      <c r="K508" s="876"/>
      <c r="L508" s="875"/>
      <c r="M508" s="876"/>
      <c r="N508" s="875"/>
      <c r="O508" s="876"/>
      <c r="P508" s="332"/>
      <c r="Q508" s="332"/>
      <c r="R508" s="332"/>
      <c r="S508" s="332"/>
      <c r="T508" s="332"/>
      <c r="U508" s="332"/>
      <c r="V508" s="332"/>
      <c r="W508" s="332"/>
    </row>
    <row r="509" spans="1:23" hidden="1" x14ac:dyDescent="0.35">
      <c r="A509" s="332"/>
      <c r="B509" s="332"/>
      <c r="C509" s="361"/>
      <c r="D509" s="360" t="str">
        <f>D508&amp;"KW"</f>
        <v>KW</v>
      </c>
      <c r="E509" s="359" t="s">
        <v>292</v>
      </c>
      <c r="F509" s="875"/>
      <c r="G509" s="876"/>
      <c r="H509" s="875"/>
      <c r="I509" s="876"/>
      <c r="J509" s="875"/>
      <c r="K509" s="876"/>
      <c r="L509" s="875"/>
      <c r="M509" s="876"/>
      <c r="N509" s="875"/>
      <c r="O509" s="876"/>
      <c r="P509" s="332"/>
      <c r="Q509" s="332"/>
      <c r="R509" s="332"/>
      <c r="S509" s="332"/>
      <c r="T509" s="332"/>
      <c r="U509" s="332"/>
      <c r="V509" s="332"/>
      <c r="W509" s="332"/>
    </row>
    <row r="510" spans="1:23" hidden="1" x14ac:dyDescent="0.35">
      <c r="A510" s="332"/>
      <c r="B510" s="332"/>
      <c r="C510" s="361" t="s">
        <v>456</v>
      </c>
      <c r="D510" s="339"/>
      <c r="E510" s="359" t="s">
        <v>243</v>
      </c>
      <c r="F510" s="875"/>
      <c r="G510" s="876"/>
      <c r="H510" s="875"/>
      <c r="I510" s="876"/>
      <c r="J510" s="875"/>
      <c r="K510" s="876"/>
      <c r="L510" s="875"/>
      <c r="M510" s="876"/>
      <c r="N510" s="875"/>
      <c r="O510" s="876"/>
      <c r="P510" s="332"/>
      <c r="Q510" s="332"/>
      <c r="R510" s="332"/>
      <c r="S510" s="332"/>
      <c r="T510" s="332"/>
      <c r="U510" s="332"/>
      <c r="V510" s="332"/>
      <c r="W510" s="332"/>
    </row>
    <row r="511" spans="1:23" hidden="1" x14ac:dyDescent="0.35">
      <c r="A511" s="332"/>
      <c r="B511" s="332"/>
      <c r="C511" s="361"/>
      <c r="D511" s="360" t="str">
        <f>D510&amp;"KW"</f>
        <v>KW</v>
      </c>
      <c r="E511" s="359" t="s">
        <v>292</v>
      </c>
      <c r="F511" s="875"/>
      <c r="G511" s="876"/>
      <c r="H511" s="875"/>
      <c r="I511" s="876"/>
      <c r="J511" s="875"/>
      <c r="K511" s="876"/>
      <c r="L511" s="875"/>
      <c r="M511" s="876"/>
      <c r="N511" s="875"/>
      <c r="O511" s="876"/>
      <c r="P511" s="332"/>
      <c r="Q511" s="332"/>
      <c r="R511" s="332"/>
      <c r="S511" s="332"/>
      <c r="T511" s="332"/>
      <c r="U511" s="332"/>
      <c r="V511" s="332"/>
      <c r="W511" s="332"/>
    </row>
    <row r="512" spans="1:23" hidden="1" x14ac:dyDescent="0.35">
      <c r="A512" s="332"/>
      <c r="B512" s="332"/>
      <c r="C512" s="361" t="s">
        <v>457</v>
      </c>
      <c r="D512" s="339"/>
      <c r="E512" s="359" t="s">
        <v>243</v>
      </c>
      <c r="F512" s="875"/>
      <c r="G512" s="876"/>
      <c r="H512" s="875"/>
      <c r="I512" s="876"/>
      <c r="J512" s="875"/>
      <c r="K512" s="876"/>
      <c r="L512" s="875"/>
      <c r="M512" s="876"/>
      <c r="N512" s="875"/>
      <c r="O512" s="876"/>
      <c r="P512" s="332"/>
      <c r="Q512" s="332"/>
      <c r="R512" s="332"/>
      <c r="S512" s="332"/>
      <c r="T512" s="332"/>
      <c r="U512" s="332"/>
      <c r="V512" s="332"/>
      <c r="W512" s="332"/>
    </row>
    <row r="513" spans="1:23" hidden="1" x14ac:dyDescent="0.35">
      <c r="A513" s="332"/>
      <c r="B513" s="332"/>
      <c r="C513" s="361"/>
      <c r="D513" s="360" t="str">
        <f>D512&amp;"KW"</f>
        <v>KW</v>
      </c>
      <c r="E513" s="359" t="s">
        <v>292</v>
      </c>
      <c r="F513" s="875"/>
      <c r="G513" s="876"/>
      <c r="H513" s="875"/>
      <c r="I513" s="876"/>
      <c r="J513" s="875"/>
      <c r="K513" s="876"/>
      <c r="L513" s="875"/>
      <c r="M513" s="876"/>
      <c r="N513" s="875"/>
      <c r="O513" s="876"/>
      <c r="P513" s="332"/>
      <c r="Q513" s="332"/>
      <c r="R513" s="332"/>
      <c r="S513" s="332"/>
      <c r="T513" s="332"/>
      <c r="U513" s="332"/>
      <c r="V513" s="332"/>
      <c r="W513" s="332"/>
    </row>
    <row r="514" spans="1:23" hidden="1" x14ac:dyDescent="0.35">
      <c r="A514" s="332"/>
      <c r="B514" s="332"/>
      <c r="C514" s="361" t="s">
        <v>458</v>
      </c>
      <c r="D514" s="339"/>
      <c r="E514" s="359" t="s">
        <v>243</v>
      </c>
      <c r="F514" s="875"/>
      <c r="G514" s="876"/>
      <c r="H514" s="875"/>
      <c r="I514" s="876"/>
      <c r="J514" s="875"/>
      <c r="K514" s="876"/>
      <c r="L514" s="875"/>
      <c r="M514" s="876"/>
      <c r="N514" s="875"/>
      <c r="O514" s="876"/>
      <c r="P514" s="332"/>
      <c r="Q514" s="332"/>
      <c r="R514" s="332"/>
      <c r="S514" s="332"/>
      <c r="T514" s="332"/>
      <c r="U514" s="332"/>
      <c r="V514" s="332"/>
      <c r="W514" s="332"/>
    </row>
    <row r="515" spans="1:23" hidden="1" x14ac:dyDescent="0.35">
      <c r="A515" s="332"/>
      <c r="B515" s="332"/>
      <c r="C515" s="361"/>
      <c r="D515" s="360" t="str">
        <f>D514&amp;"KW"</f>
        <v>KW</v>
      </c>
      <c r="E515" s="359" t="s">
        <v>292</v>
      </c>
      <c r="F515" s="875"/>
      <c r="G515" s="876"/>
      <c r="H515" s="875"/>
      <c r="I515" s="876"/>
      <c r="J515" s="875"/>
      <c r="K515" s="876"/>
      <c r="L515" s="875"/>
      <c r="M515" s="876"/>
      <c r="N515" s="875"/>
      <c r="O515" s="876"/>
      <c r="P515" s="332"/>
      <c r="Q515" s="332"/>
      <c r="R515" s="332"/>
      <c r="S515" s="332"/>
      <c r="T515" s="332"/>
      <c r="U515" s="332"/>
      <c r="V515" s="332"/>
      <c r="W515" s="332"/>
    </row>
    <row r="516" spans="1:23" hidden="1" x14ac:dyDescent="0.35">
      <c r="A516" s="332"/>
      <c r="B516" s="332"/>
      <c r="C516" s="361" t="s">
        <v>459</v>
      </c>
      <c r="D516" s="339"/>
      <c r="E516" s="359" t="s">
        <v>243</v>
      </c>
      <c r="F516" s="875"/>
      <c r="G516" s="876"/>
      <c r="H516" s="875"/>
      <c r="I516" s="876"/>
      <c r="J516" s="875"/>
      <c r="K516" s="876"/>
      <c r="L516" s="875"/>
      <c r="M516" s="876"/>
      <c r="N516" s="875"/>
      <c r="O516" s="876"/>
      <c r="P516" s="332"/>
      <c r="Q516" s="332"/>
      <c r="R516" s="332"/>
      <c r="S516" s="332"/>
      <c r="T516" s="332"/>
      <c r="U516" s="332"/>
      <c r="V516" s="332"/>
      <c r="W516" s="332"/>
    </row>
    <row r="517" spans="1:23" hidden="1" x14ac:dyDescent="0.35">
      <c r="A517" s="332"/>
      <c r="B517" s="332"/>
      <c r="C517" s="361"/>
      <c r="D517" s="360" t="str">
        <f>D516&amp;"KW"</f>
        <v>KW</v>
      </c>
      <c r="E517" s="359" t="s">
        <v>292</v>
      </c>
      <c r="F517" s="875"/>
      <c r="G517" s="876"/>
      <c r="H517" s="875"/>
      <c r="I517" s="876"/>
      <c r="J517" s="875"/>
      <c r="K517" s="876"/>
      <c r="L517" s="875"/>
      <c r="M517" s="876"/>
      <c r="N517" s="875"/>
      <c r="O517" s="876"/>
      <c r="P517" s="332"/>
      <c r="Q517" s="332"/>
      <c r="R517" s="332"/>
      <c r="S517" s="332"/>
      <c r="T517" s="332"/>
      <c r="U517" s="332"/>
      <c r="V517" s="332"/>
      <c r="W517" s="332"/>
    </row>
    <row r="518" spans="1:23" hidden="1" x14ac:dyDescent="0.35">
      <c r="A518" s="332"/>
      <c r="B518" s="332"/>
      <c r="C518" s="361" t="s">
        <v>460</v>
      </c>
      <c r="D518" s="339"/>
      <c r="E518" s="359" t="s">
        <v>243</v>
      </c>
      <c r="F518" s="875"/>
      <c r="G518" s="876"/>
      <c r="H518" s="875"/>
      <c r="I518" s="876"/>
      <c r="J518" s="875"/>
      <c r="K518" s="876"/>
      <c r="L518" s="875"/>
      <c r="M518" s="876"/>
      <c r="N518" s="875"/>
      <c r="O518" s="876"/>
      <c r="P518" s="332"/>
      <c r="Q518" s="332"/>
      <c r="R518" s="332"/>
      <c r="S518" s="332"/>
      <c r="T518" s="332"/>
      <c r="U518" s="332"/>
      <c r="V518" s="332"/>
      <c r="W518" s="332"/>
    </row>
    <row r="519" spans="1:23" hidden="1" x14ac:dyDescent="0.35">
      <c r="A519" s="332"/>
      <c r="B519" s="332"/>
      <c r="C519" s="361"/>
      <c r="D519" s="360" t="str">
        <f>D518&amp;"KW"</f>
        <v>KW</v>
      </c>
      <c r="E519" s="359" t="s">
        <v>292</v>
      </c>
      <c r="F519" s="875"/>
      <c r="G519" s="876"/>
      <c r="H519" s="875"/>
      <c r="I519" s="876"/>
      <c r="J519" s="875"/>
      <c r="K519" s="876"/>
      <c r="L519" s="875"/>
      <c r="M519" s="876"/>
      <c r="N519" s="875"/>
      <c r="O519" s="876"/>
      <c r="P519" s="332"/>
      <c r="Q519" s="332"/>
      <c r="R519" s="332"/>
      <c r="S519" s="332"/>
      <c r="T519" s="332"/>
      <c r="U519" s="332"/>
      <c r="V519" s="332"/>
      <c r="W519" s="332"/>
    </row>
    <row r="520" spans="1:23" hidden="1" x14ac:dyDescent="0.35">
      <c r="A520" s="332"/>
      <c r="B520" s="332"/>
      <c r="C520" s="361" t="s">
        <v>461</v>
      </c>
      <c r="D520" s="339"/>
      <c r="E520" s="359" t="s">
        <v>243</v>
      </c>
      <c r="F520" s="875"/>
      <c r="G520" s="876"/>
      <c r="H520" s="875"/>
      <c r="I520" s="876"/>
      <c r="J520" s="875"/>
      <c r="K520" s="876"/>
      <c r="L520" s="875"/>
      <c r="M520" s="876"/>
      <c r="N520" s="875"/>
      <c r="O520" s="876"/>
      <c r="P520" s="332"/>
      <c r="Q520" s="332"/>
      <c r="R520" s="332"/>
      <c r="S520" s="332"/>
      <c r="T520" s="332"/>
      <c r="U520" s="332"/>
      <c r="V520" s="332"/>
      <c r="W520" s="332"/>
    </row>
    <row r="521" spans="1:23" hidden="1" x14ac:dyDescent="0.35">
      <c r="A521" s="332"/>
      <c r="B521" s="332"/>
      <c r="C521" s="361"/>
      <c r="D521" s="360" t="str">
        <f>D520&amp;"KW"</f>
        <v>KW</v>
      </c>
      <c r="E521" s="359" t="s">
        <v>292</v>
      </c>
      <c r="F521" s="875"/>
      <c r="G521" s="876"/>
      <c r="H521" s="875"/>
      <c r="I521" s="876"/>
      <c r="J521" s="875"/>
      <c r="K521" s="876"/>
      <c r="L521" s="875"/>
      <c r="M521" s="876"/>
      <c r="N521" s="875"/>
      <c r="O521" s="876"/>
      <c r="P521" s="332"/>
      <c r="Q521" s="332"/>
      <c r="R521" s="332"/>
      <c r="S521" s="332"/>
      <c r="T521" s="332"/>
      <c r="U521" s="332"/>
      <c r="V521" s="332"/>
      <c r="W521" s="332"/>
    </row>
    <row r="522" spans="1:23" hidden="1" x14ac:dyDescent="0.35">
      <c r="A522" s="332"/>
      <c r="B522" s="332"/>
      <c r="C522" s="361" t="s">
        <v>462</v>
      </c>
      <c r="D522" s="339"/>
      <c r="E522" s="359" t="s">
        <v>243</v>
      </c>
      <c r="F522" s="875"/>
      <c r="G522" s="876"/>
      <c r="H522" s="875"/>
      <c r="I522" s="876"/>
      <c r="J522" s="875"/>
      <c r="K522" s="876"/>
      <c r="L522" s="875"/>
      <c r="M522" s="876"/>
      <c r="N522" s="875"/>
      <c r="O522" s="876"/>
      <c r="P522" s="332"/>
      <c r="Q522" s="332"/>
      <c r="R522" s="332"/>
      <c r="S522" s="332"/>
      <c r="T522" s="332"/>
      <c r="U522" s="332"/>
      <c r="V522" s="332"/>
      <c r="W522" s="332"/>
    </row>
    <row r="523" spans="1:23" hidden="1" x14ac:dyDescent="0.35">
      <c r="A523" s="332"/>
      <c r="B523" s="332"/>
      <c r="C523" s="361"/>
      <c r="D523" s="360" t="str">
        <f>D522&amp;"KW"</f>
        <v>KW</v>
      </c>
      <c r="E523" s="359" t="s">
        <v>292</v>
      </c>
      <c r="F523" s="875"/>
      <c r="G523" s="876"/>
      <c r="H523" s="875"/>
      <c r="I523" s="876"/>
      <c r="J523" s="875"/>
      <c r="K523" s="876"/>
      <c r="L523" s="875"/>
      <c r="M523" s="876"/>
      <c r="N523" s="875"/>
      <c r="O523" s="876"/>
      <c r="P523" s="332"/>
      <c r="Q523" s="332"/>
      <c r="R523" s="332"/>
      <c r="S523" s="332"/>
      <c r="T523" s="332"/>
      <c r="U523" s="332"/>
      <c r="V523" s="332"/>
      <c r="W523" s="332"/>
    </row>
    <row r="524" spans="1:23" hidden="1" x14ac:dyDescent="0.35">
      <c r="A524" s="332"/>
      <c r="B524" s="332"/>
      <c r="C524" s="361" t="s">
        <v>463</v>
      </c>
      <c r="D524" s="339"/>
      <c r="E524" s="359" t="s">
        <v>243</v>
      </c>
      <c r="F524" s="875"/>
      <c r="G524" s="876"/>
      <c r="H524" s="875"/>
      <c r="I524" s="876"/>
      <c r="J524" s="875"/>
      <c r="K524" s="876"/>
      <c r="L524" s="875"/>
      <c r="M524" s="876"/>
      <c r="N524" s="875"/>
      <c r="O524" s="876"/>
      <c r="P524" s="332"/>
      <c r="Q524" s="332"/>
      <c r="R524" s="332"/>
      <c r="S524" s="332"/>
      <c r="T524" s="332"/>
      <c r="U524" s="332"/>
      <c r="V524" s="332"/>
      <c r="W524" s="332"/>
    </row>
    <row r="525" spans="1:23" hidden="1" x14ac:dyDescent="0.35">
      <c r="A525" s="332"/>
      <c r="B525" s="332"/>
      <c r="C525" s="361"/>
      <c r="D525" s="360" t="str">
        <f>D524&amp;"KW"</f>
        <v>KW</v>
      </c>
      <c r="E525" s="359" t="s">
        <v>292</v>
      </c>
      <c r="F525" s="875"/>
      <c r="G525" s="876"/>
      <c r="H525" s="875"/>
      <c r="I525" s="876"/>
      <c r="J525" s="875"/>
      <c r="K525" s="876"/>
      <c r="L525" s="875"/>
      <c r="M525" s="876"/>
      <c r="N525" s="875"/>
      <c r="O525" s="876"/>
      <c r="P525" s="332"/>
      <c r="Q525" s="332"/>
      <c r="R525" s="332"/>
      <c r="S525" s="332"/>
      <c r="T525" s="332"/>
      <c r="U525" s="332"/>
      <c r="V525" s="332"/>
      <c r="W525" s="332"/>
    </row>
    <row r="526" spans="1:23" hidden="1" x14ac:dyDescent="0.35">
      <c r="A526" s="332"/>
      <c r="B526" s="332"/>
      <c r="C526" s="361" t="s">
        <v>464</v>
      </c>
      <c r="D526" s="339"/>
      <c r="E526" s="359" t="s">
        <v>243</v>
      </c>
      <c r="F526" s="875"/>
      <c r="G526" s="876"/>
      <c r="H526" s="875"/>
      <c r="I526" s="876"/>
      <c r="J526" s="875"/>
      <c r="K526" s="876"/>
      <c r="L526" s="875"/>
      <c r="M526" s="876"/>
      <c r="N526" s="875"/>
      <c r="O526" s="876"/>
      <c r="P526" s="332"/>
      <c r="Q526" s="332"/>
      <c r="R526" s="332"/>
      <c r="S526" s="332"/>
      <c r="T526" s="332"/>
      <c r="U526" s="332"/>
      <c r="V526" s="332"/>
      <c r="W526" s="332"/>
    </row>
    <row r="527" spans="1:23" hidden="1" x14ac:dyDescent="0.35">
      <c r="A527" s="332"/>
      <c r="B527" s="332"/>
      <c r="C527" s="361"/>
      <c r="D527" s="360" t="str">
        <f>D526&amp;"KW"</f>
        <v>KW</v>
      </c>
      <c r="E527" s="359" t="s">
        <v>292</v>
      </c>
      <c r="F527" s="875"/>
      <c r="G527" s="876"/>
      <c r="H527" s="875"/>
      <c r="I527" s="876"/>
      <c r="J527" s="875"/>
      <c r="K527" s="876"/>
      <c r="L527" s="875"/>
      <c r="M527" s="876"/>
      <c r="N527" s="875"/>
      <c r="O527" s="876"/>
      <c r="P527" s="332"/>
      <c r="Q527" s="332"/>
      <c r="R527" s="332"/>
      <c r="S527" s="332"/>
      <c r="T527" s="332"/>
      <c r="U527" s="332"/>
      <c r="V527" s="332"/>
      <c r="W527" s="332"/>
    </row>
    <row r="528" spans="1:23" hidden="1" x14ac:dyDescent="0.35">
      <c r="A528" s="332"/>
      <c r="B528" s="332"/>
      <c r="C528" s="361" t="s">
        <v>465</v>
      </c>
      <c r="D528" s="339"/>
      <c r="E528" s="359" t="s">
        <v>243</v>
      </c>
      <c r="F528" s="875"/>
      <c r="G528" s="876"/>
      <c r="H528" s="875"/>
      <c r="I528" s="876"/>
      <c r="J528" s="875"/>
      <c r="K528" s="876"/>
      <c r="L528" s="875"/>
      <c r="M528" s="876"/>
      <c r="N528" s="875"/>
      <c r="O528" s="876"/>
      <c r="P528" s="332"/>
      <c r="Q528" s="332"/>
      <c r="R528" s="332"/>
      <c r="S528" s="332"/>
      <c r="T528" s="332"/>
      <c r="U528" s="332"/>
      <c r="V528" s="332"/>
      <c r="W528" s="332"/>
    </row>
    <row r="529" spans="1:23" hidden="1" x14ac:dyDescent="0.35">
      <c r="A529" s="332"/>
      <c r="B529" s="332"/>
      <c r="C529" s="361"/>
      <c r="D529" s="360" t="str">
        <f>D528&amp;"KW"</f>
        <v>KW</v>
      </c>
      <c r="E529" s="359" t="s">
        <v>292</v>
      </c>
      <c r="F529" s="875"/>
      <c r="G529" s="876"/>
      <c r="H529" s="875"/>
      <c r="I529" s="876"/>
      <c r="J529" s="875"/>
      <c r="K529" s="876"/>
      <c r="L529" s="875"/>
      <c r="M529" s="876"/>
      <c r="N529" s="875"/>
      <c r="O529" s="876"/>
      <c r="P529" s="332"/>
      <c r="Q529" s="332"/>
      <c r="R529" s="332"/>
      <c r="S529" s="332"/>
      <c r="T529" s="332"/>
      <c r="U529" s="332"/>
      <c r="V529" s="332"/>
      <c r="W529" s="332"/>
    </row>
    <row r="530" spans="1:23" hidden="1" x14ac:dyDescent="0.35">
      <c r="A530" s="332"/>
      <c r="B530" s="332"/>
      <c r="C530" s="361" t="s">
        <v>466</v>
      </c>
      <c r="D530" s="339"/>
      <c r="E530" s="359" t="s">
        <v>243</v>
      </c>
      <c r="F530" s="875"/>
      <c r="G530" s="876"/>
      <c r="H530" s="875"/>
      <c r="I530" s="876"/>
      <c r="J530" s="875"/>
      <c r="K530" s="876"/>
      <c r="L530" s="875"/>
      <c r="M530" s="876"/>
      <c r="N530" s="875"/>
      <c r="O530" s="876"/>
      <c r="P530" s="332"/>
      <c r="Q530" s="332"/>
      <c r="R530" s="332"/>
      <c r="S530" s="332"/>
      <c r="T530" s="332"/>
      <c r="U530" s="332"/>
      <c r="V530" s="332"/>
      <c r="W530" s="332"/>
    </row>
    <row r="531" spans="1:23" hidden="1" x14ac:dyDescent="0.35">
      <c r="A531" s="332"/>
      <c r="B531" s="332"/>
      <c r="C531" s="361"/>
      <c r="D531" s="360" t="str">
        <f>D530&amp;"KW"</f>
        <v>KW</v>
      </c>
      <c r="E531" s="359" t="s">
        <v>292</v>
      </c>
      <c r="F531" s="875"/>
      <c r="G531" s="876"/>
      <c r="H531" s="875"/>
      <c r="I531" s="876"/>
      <c r="J531" s="875"/>
      <c r="K531" s="876"/>
      <c r="L531" s="875"/>
      <c r="M531" s="876"/>
      <c r="N531" s="875"/>
      <c r="O531" s="876"/>
      <c r="P531" s="332"/>
      <c r="Q531" s="332"/>
      <c r="R531" s="332"/>
      <c r="S531" s="332"/>
      <c r="T531" s="332"/>
      <c r="U531" s="332"/>
      <c r="V531" s="332"/>
      <c r="W531" s="332"/>
    </row>
    <row r="532" spans="1:23" hidden="1" x14ac:dyDescent="0.35">
      <c r="A532" s="332"/>
      <c r="B532" s="332"/>
      <c r="C532" s="361" t="s">
        <v>467</v>
      </c>
      <c r="D532" s="339"/>
      <c r="E532" s="359" t="s">
        <v>243</v>
      </c>
      <c r="F532" s="875"/>
      <c r="G532" s="876"/>
      <c r="H532" s="875"/>
      <c r="I532" s="876"/>
      <c r="J532" s="875"/>
      <c r="K532" s="876"/>
      <c r="L532" s="875"/>
      <c r="M532" s="876"/>
      <c r="N532" s="875"/>
      <c r="O532" s="876"/>
      <c r="P532" s="332"/>
      <c r="Q532" s="332"/>
      <c r="R532" s="332"/>
      <c r="S532" s="332"/>
      <c r="T532" s="332"/>
      <c r="U532" s="332"/>
      <c r="V532" s="332"/>
      <c r="W532" s="332"/>
    </row>
    <row r="533" spans="1:23" hidden="1" x14ac:dyDescent="0.35">
      <c r="A533" s="332"/>
      <c r="B533" s="332"/>
      <c r="C533" s="361"/>
      <c r="D533" s="360" t="str">
        <f>D532&amp;"KW"</f>
        <v>KW</v>
      </c>
      <c r="E533" s="359" t="s">
        <v>292</v>
      </c>
      <c r="F533" s="875"/>
      <c r="G533" s="876"/>
      <c r="H533" s="875"/>
      <c r="I533" s="876"/>
      <c r="J533" s="875"/>
      <c r="K533" s="876"/>
      <c r="L533" s="875"/>
      <c r="M533" s="876"/>
      <c r="N533" s="875"/>
      <c r="O533" s="876"/>
      <c r="P533" s="332"/>
      <c r="Q533" s="332"/>
      <c r="R533" s="332"/>
      <c r="S533" s="332"/>
      <c r="T533" s="332"/>
      <c r="U533" s="332"/>
      <c r="V533" s="332"/>
      <c r="W533" s="332"/>
    </row>
    <row r="534" spans="1:23" hidden="1" x14ac:dyDescent="0.35">
      <c r="A534" s="332"/>
      <c r="B534" s="332"/>
      <c r="C534" s="361" t="s">
        <v>468</v>
      </c>
      <c r="D534" s="339"/>
      <c r="E534" s="359" t="s">
        <v>243</v>
      </c>
      <c r="F534" s="875"/>
      <c r="G534" s="876"/>
      <c r="H534" s="875"/>
      <c r="I534" s="876"/>
      <c r="J534" s="875"/>
      <c r="K534" s="876"/>
      <c r="L534" s="875"/>
      <c r="M534" s="876"/>
      <c r="N534" s="875"/>
      <c r="O534" s="876"/>
      <c r="P534" s="332"/>
      <c r="Q534" s="332"/>
      <c r="R534" s="332"/>
      <c r="S534" s="332"/>
      <c r="T534" s="332"/>
      <c r="U534" s="332"/>
      <c r="V534" s="332"/>
      <c r="W534" s="332"/>
    </row>
    <row r="535" spans="1:23" hidden="1" x14ac:dyDescent="0.35">
      <c r="A535" s="332"/>
      <c r="B535" s="332"/>
      <c r="C535" s="361"/>
      <c r="D535" s="360" t="str">
        <f>D534&amp;"KW"</f>
        <v>KW</v>
      </c>
      <c r="E535" s="359" t="s">
        <v>292</v>
      </c>
      <c r="F535" s="875"/>
      <c r="G535" s="876"/>
      <c r="H535" s="875"/>
      <c r="I535" s="876"/>
      <c r="J535" s="875"/>
      <c r="K535" s="876"/>
      <c r="L535" s="875"/>
      <c r="M535" s="876"/>
      <c r="N535" s="875"/>
      <c r="O535" s="876"/>
      <c r="P535" s="332"/>
      <c r="Q535" s="332"/>
      <c r="R535" s="332"/>
      <c r="S535" s="332"/>
      <c r="T535" s="332"/>
      <c r="U535" s="332"/>
      <c r="V535" s="332"/>
      <c r="W535" s="332"/>
    </row>
    <row r="536" spans="1:23" hidden="1" x14ac:dyDescent="0.35">
      <c r="A536" s="332"/>
      <c r="B536" s="332"/>
      <c r="C536" s="361" t="s">
        <v>469</v>
      </c>
      <c r="D536" s="339"/>
      <c r="E536" s="359" t="s">
        <v>243</v>
      </c>
      <c r="F536" s="875"/>
      <c r="G536" s="876"/>
      <c r="H536" s="875"/>
      <c r="I536" s="876"/>
      <c r="J536" s="875"/>
      <c r="K536" s="876"/>
      <c r="L536" s="875"/>
      <c r="M536" s="876"/>
      <c r="N536" s="875"/>
      <c r="O536" s="876"/>
      <c r="P536" s="332"/>
      <c r="Q536" s="332"/>
      <c r="R536" s="332"/>
      <c r="S536" s="332"/>
      <c r="T536" s="332"/>
      <c r="U536" s="332"/>
      <c r="V536" s="332"/>
      <c r="W536" s="332"/>
    </row>
    <row r="537" spans="1:23" hidden="1" x14ac:dyDescent="0.35">
      <c r="A537" s="332"/>
      <c r="B537" s="332"/>
      <c r="C537" s="361"/>
      <c r="D537" s="360" t="str">
        <f>D536&amp;"KW"</f>
        <v>KW</v>
      </c>
      <c r="E537" s="359" t="s">
        <v>292</v>
      </c>
      <c r="F537" s="875"/>
      <c r="G537" s="876"/>
      <c r="H537" s="875"/>
      <c r="I537" s="876"/>
      <c r="J537" s="875"/>
      <c r="K537" s="876"/>
      <c r="L537" s="875"/>
      <c r="M537" s="876"/>
      <c r="N537" s="875"/>
      <c r="O537" s="876"/>
      <c r="P537" s="332"/>
      <c r="Q537" s="332"/>
      <c r="R537" s="332"/>
      <c r="S537" s="332"/>
      <c r="T537" s="332"/>
      <c r="U537" s="332"/>
      <c r="V537" s="332"/>
      <c r="W537" s="332"/>
    </row>
    <row r="538" spans="1:23" hidden="1" x14ac:dyDescent="0.35">
      <c r="A538" s="332"/>
      <c r="B538" s="332"/>
      <c r="C538" s="361" t="s">
        <v>470</v>
      </c>
      <c r="D538" s="339"/>
      <c r="E538" s="359" t="s">
        <v>243</v>
      </c>
      <c r="F538" s="875"/>
      <c r="G538" s="876"/>
      <c r="H538" s="875"/>
      <c r="I538" s="876"/>
      <c r="J538" s="875"/>
      <c r="K538" s="876"/>
      <c r="L538" s="875"/>
      <c r="M538" s="876"/>
      <c r="N538" s="875"/>
      <c r="O538" s="876"/>
      <c r="P538" s="332"/>
      <c r="Q538" s="332"/>
      <c r="R538" s="332"/>
      <c r="S538" s="332"/>
      <c r="T538" s="332"/>
      <c r="U538" s="332"/>
      <c r="V538" s="332"/>
      <c r="W538" s="332"/>
    </row>
    <row r="539" spans="1:23" hidden="1" x14ac:dyDescent="0.35">
      <c r="A539" s="332"/>
      <c r="B539" s="332"/>
      <c r="C539" s="361"/>
      <c r="D539" s="360" t="str">
        <f>D538&amp;"KW"</f>
        <v>KW</v>
      </c>
      <c r="E539" s="359" t="s">
        <v>292</v>
      </c>
      <c r="F539" s="875"/>
      <c r="G539" s="876"/>
      <c r="H539" s="875"/>
      <c r="I539" s="876"/>
      <c r="J539" s="875"/>
      <c r="K539" s="876"/>
      <c r="L539" s="875"/>
      <c r="M539" s="876"/>
      <c r="N539" s="875"/>
      <c r="O539" s="876"/>
      <c r="P539" s="332"/>
      <c r="Q539" s="332"/>
      <c r="R539" s="332"/>
      <c r="S539" s="332"/>
      <c r="T539" s="332"/>
      <c r="U539" s="332"/>
      <c r="V539" s="332"/>
      <c r="W539" s="332"/>
    </row>
    <row r="540" spans="1:23" hidden="1" x14ac:dyDescent="0.35">
      <c r="A540" s="332"/>
      <c r="B540" s="332"/>
      <c r="C540" s="361" t="s">
        <v>471</v>
      </c>
      <c r="D540" s="339"/>
      <c r="E540" s="359" t="s">
        <v>243</v>
      </c>
      <c r="F540" s="875"/>
      <c r="G540" s="876"/>
      <c r="H540" s="875"/>
      <c r="I540" s="876"/>
      <c r="J540" s="875"/>
      <c r="K540" s="876"/>
      <c r="L540" s="875"/>
      <c r="M540" s="876"/>
      <c r="N540" s="875"/>
      <c r="O540" s="876"/>
      <c r="P540" s="332"/>
      <c r="Q540" s="332"/>
      <c r="R540" s="332"/>
      <c r="S540" s="332"/>
      <c r="T540" s="332"/>
      <c r="U540" s="332"/>
      <c r="V540" s="332"/>
      <c r="W540" s="332"/>
    </row>
    <row r="541" spans="1:23" hidden="1" x14ac:dyDescent="0.35">
      <c r="A541" s="332"/>
      <c r="B541" s="332"/>
      <c r="C541" s="361"/>
      <c r="D541" s="360" t="str">
        <f>D540&amp;"KW"</f>
        <v>KW</v>
      </c>
      <c r="E541" s="359" t="s">
        <v>292</v>
      </c>
      <c r="F541" s="875"/>
      <c r="G541" s="876"/>
      <c r="H541" s="875"/>
      <c r="I541" s="876"/>
      <c r="J541" s="875"/>
      <c r="K541" s="876"/>
      <c r="L541" s="875"/>
      <c r="M541" s="876"/>
      <c r="N541" s="875"/>
      <c r="O541" s="876"/>
      <c r="P541" s="332"/>
      <c r="Q541" s="332"/>
      <c r="R541" s="332"/>
      <c r="S541" s="332"/>
      <c r="T541" s="332"/>
      <c r="U541" s="332"/>
      <c r="V541" s="332"/>
      <c r="W541" s="332"/>
    </row>
    <row r="542" spans="1:23" hidden="1" x14ac:dyDescent="0.35">
      <c r="A542" s="332"/>
      <c r="B542" s="332"/>
      <c r="C542" s="361" t="s">
        <v>472</v>
      </c>
      <c r="D542" s="339"/>
      <c r="E542" s="359" t="s">
        <v>243</v>
      </c>
      <c r="F542" s="875"/>
      <c r="G542" s="876"/>
      <c r="H542" s="875"/>
      <c r="I542" s="876"/>
      <c r="J542" s="875"/>
      <c r="K542" s="876"/>
      <c r="L542" s="875"/>
      <c r="M542" s="876"/>
      <c r="N542" s="875"/>
      <c r="O542" s="876"/>
      <c r="P542" s="332"/>
      <c r="Q542" s="332"/>
      <c r="R542" s="332"/>
      <c r="S542" s="332"/>
      <c r="T542" s="332"/>
      <c r="U542" s="332"/>
      <c r="V542" s="332"/>
      <c r="W542" s="332"/>
    </row>
    <row r="543" spans="1:23" hidden="1" x14ac:dyDescent="0.35">
      <c r="A543" s="332"/>
      <c r="B543" s="332"/>
      <c r="C543" s="361"/>
      <c r="D543" s="360" t="str">
        <f>D542&amp;"KW"</f>
        <v>KW</v>
      </c>
      <c r="E543" s="359" t="s">
        <v>292</v>
      </c>
      <c r="F543" s="875"/>
      <c r="G543" s="876"/>
      <c r="H543" s="875"/>
      <c r="I543" s="876"/>
      <c r="J543" s="875"/>
      <c r="K543" s="876"/>
      <c r="L543" s="875"/>
      <c r="M543" s="876"/>
      <c r="N543" s="875"/>
      <c r="O543" s="876"/>
      <c r="P543" s="332"/>
      <c r="Q543" s="332"/>
      <c r="R543" s="332"/>
      <c r="S543" s="332"/>
      <c r="T543" s="332"/>
      <c r="U543" s="332"/>
      <c r="V543" s="332"/>
      <c r="W543" s="332"/>
    </row>
    <row r="544" spans="1:23" hidden="1" x14ac:dyDescent="0.35">
      <c r="A544" s="332"/>
      <c r="B544" s="332"/>
      <c r="C544" s="361" t="s">
        <v>473</v>
      </c>
      <c r="D544" s="339"/>
      <c r="E544" s="359" t="s">
        <v>243</v>
      </c>
      <c r="F544" s="875"/>
      <c r="G544" s="876"/>
      <c r="H544" s="875"/>
      <c r="I544" s="876"/>
      <c r="J544" s="875"/>
      <c r="K544" s="876"/>
      <c r="L544" s="875"/>
      <c r="M544" s="876"/>
      <c r="N544" s="875"/>
      <c r="O544" s="876"/>
      <c r="P544" s="332"/>
      <c r="Q544" s="332"/>
      <c r="R544" s="332"/>
      <c r="S544" s="332"/>
      <c r="T544" s="332"/>
      <c r="U544" s="332"/>
      <c r="V544" s="332"/>
      <c r="W544" s="332"/>
    </row>
    <row r="545" spans="1:23" hidden="1" x14ac:dyDescent="0.35">
      <c r="A545" s="332"/>
      <c r="B545" s="332"/>
      <c r="C545" s="361"/>
      <c r="D545" s="360" t="str">
        <f>D544&amp;"KW"</f>
        <v>KW</v>
      </c>
      <c r="E545" s="359" t="s">
        <v>292</v>
      </c>
      <c r="F545" s="875"/>
      <c r="G545" s="876"/>
      <c r="H545" s="875"/>
      <c r="I545" s="876"/>
      <c r="J545" s="875"/>
      <c r="K545" s="876"/>
      <c r="L545" s="875"/>
      <c r="M545" s="876"/>
      <c r="N545" s="875"/>
      <c r="O545" s="876"/>
      <c r="P545" s="332"/>
      <c r="Q545" s="332"/>
      <c r="R545" s="332"/>
      <c r="S545" s="332"/>
      <c r="T545" s="332"/>
      <c r="U545" s="332"/>
      <c r="V545" s="332"/>
      <c r="W545" s="332"/>
    </row>
    <row r="546" spans="1:23" hidden="1" x14ac:dyDescent="0.35">
      <c r="A546" s="332"/>
      <c r="B546" s="332"/>
      <c r="C546" s="361" t="s">
        <v>474</v>
      </c>
      <c r="D546" s="339"/>
      <c r="E546" s="359" t="s">
        <v>243</v>
      </c>
      <c r="F546" s="875"/>
      <c r="G546" s="876"/>
      <c r="H546" s="875"/>
      <c r="I546" s="876"/>
      <c r="J546" s="875"/>
      <c r="K546" s="876"/>
      <c r="L546" s="875"/>
      <c r="M546" s="876"/>
      <c r="N546" s="875"/>
      <c r="O546" s="876"/>
      <c r="P546" s="332"/>
      <c r="Q546" s="332"/>
      <c r="R546" s="332"/>
      <c r="S546" s="332"/>
      <c r="T546" s="332"/>
      <c r="U546" s="332"/>
      <c r="V546" s="332"/>
      <c r="W546" s="332"/>
    </row>
    <row r="547" spans="1:23" hidden="1" x14ac:dyDescent="0.35">
      <c r="A547" s="332"/>
      <c r="B547" s="332"/>
      <c r="C547" s="361"/>
      <c r="D547" s="360" t="str">
        <f>D546&amp;"KW"</f>
        <v>KW</v>
      </c>
      <c r="E547" s="359" t="s">
        <v>292</v>
      </c>
      <c r="F547" s="875"/>
      <c r="G547" s="876"/>
      <c r="H547" s="875"/>
      <c r="I547" s="876"/>
      <c r="J547" s="875"/>
      <c r="K547" s="876"/>
      <c r="L547" s="875"/>
      <c r="M547" s="876"/>
      <c r="N547" s="875"/>
      <c r="O547" s="876"/>
      <c r="P547" s="332"/>
      <c r="Q547" s="332"/>
      <c r="R547" s="332"/>
      <c r="S547" s="332"/>
      <c r="T547" s="332"/>
      <c r="U547" s="332"/>
      <c r="V547" s="332"/>
      <c r="W547" s="332"/>
    </row>
    <row r="548" spans="1:23" hidden="1" x14ac:dyDescent="0.35">
      <c r="A548" s="332"/>
      <c r="B548" s="332"/>
      <c r="C548" s="361" t="s">
        <v>475</v>
      </c>
      <c r="D548" s="339"/>
      <c r="E548" s="359" t="s">
        <v>243</v>
      </c>
      <c r="F548" s="875"/>
      <c r="G548" s="876"/>
      <c r="H548" s="875"/>
      <c r="I548" s="876"/>
      <c r="J548" s="875"/>
      <c r="K548" s="876"/>
      <c r="L548" s="875"/>
      <c r="M548" s="876"/>
      <c r="N548" s="875"/>
      <c r="O548" s="876"/>
      <c r="P548" s="332"/>
      <c r="Q548" s="332"/>
      <c r="R548" s="332"/>
      <c r="S548" s="332"/>
      <c r="T548" s="332"/>
      <c r="U548" s="332"/>
      <c r="V548" s="332"/>
      <c r="W548" s="332"/>
    </row>
    <row r="549" spans="1:23" hidden="1" x14ac:dyDescent="0.35">
      <c r="A549" s="332"/>
      <c r="B549" s="332"/>
      <c r="C549" s="361"/>
      <c r="D549" s="360" t="str">
        <f>D548&amp;"KW"</f>
        <v>KW</v>
      </c>
      <c r="E549" s="359" t="s">
        <v>292</v>
      </c>
      <c r="F549" s="875"/>
      <c r="G549" s="876"/>
      <c r="H549" s="875"/>
      <c r="I549" s="876"/>
      <c r="J549" s="875"/>
      <c r="K549" s="876"/>
      <c r="L549" s="875"/>
      <c r="M549" s="876"/>
      <c r="N549" s="875"/>
      <c r="O549" s="876"/>
      <c r="P549" s="332"/>
      <c r="Q549" s="332"/>
      <c r="R549" s="332"/>
      <c r="S549" s="332"/>
      <c r="T549" s="332"/>
      <c r="U549" s="332"/>
      <c r="V549" s="332"/>
      <c r="W549" s="332"/>
    </row>
    <row r="550" spans="1:23" hidden="1" x14ac:dyDescent="0.35">
      <c r="A550" s="332"/>
      <c r="B550" s="332"/>
      <c r="C550" s="361" t="s">
        <v>476</v>
      </c>
      <c r="D550" s="339"/>
      <c r="E550" s="359" t="s">
        <v>243</v>
      </c>
      <c r="F550" s="875"/>
      <c r="G550" s="876"/>
      <c r="H550" s="875"/>
      <c r="I550" s="876"/>
      <c r="J550" s="875"/>
      <c r="K550" s="876"/>
      <c r="L550" s="875"/>
      <c r="M550" s="876"/>
      <c r="N550" s="875"/>
      <c r="O550" s="876"/>
      <c r="P550" s="332"/>
      <c r="Q550" s="332"/>
      <c r="R550" s="332"/>
      <c r="S550" s="332"/>
      <c r="T550" s="332"/>
      <c r="U550" s="332"/>
      <c r="V550" s="332"/>
      <c r="W550" s="332"/>
    </row>
    <row r="551" spans="1:23" hidden="1" x14ac:dyDescent="0.35">
      <c r="A551" s="332"/>
      <c r="B551" s="332"/>
      <c r="C551" s="361"/>
      <c r="D551" s="360" t="str">
        <f>D550&amp;"KW"</f>
        <v>KW</v>
      </c>
      <c r="E551" s="359" t="s">
        <v>292</v>
      </c>
      <c r="F551" s="875"/>
      <c r="G551" s="876"/>
      <c r="H551" s="875"/>
      <c r="I551" s="876"/>
      <c r="J551" s="875"/>
      <c r="K551" s="876"/>
      <c r="L551" s="875"/>
      <c r="M551" s="876"/>
      <c r="N551" s="875"/>
      <c r="O551" s="876"/>
      <c r="P551" s="332"/>
      <c r="Q551" s="332"/>
      <c r="R551" s="332"/>
      <c r="S551" s="332"/>
      <c r="T551" s="332"/>
      <c r="U551" s="332"/>
      <c r="V551" s="332"/>
      <c r="W551" s="332"/>
    </row>
    <row r="552" spans="1:23" hidden="1" x14ac:dyDescent="0.35">
      <c r="A552" s="332"/>
      <c r="B552" s="332"/>
      <c r="C552" s="361" t="s">
        <v>477</v>
      </c>
      <c r="D552" s="339"/>
      <c r="E552" s="359" t="s">
        <v>243</v>
      </c>
      <c r="F552" s="875"/>
      <c r="G552" s="876"/>
      <c r="H552" s="875"/>
      <c r="I552" s="876"/>
      <c r="J552" s="875"/>
      <c r="K552" s="876"/>
      <c r="L552" s="875"/>
      <c r="M552" s="876"/>
      <c r="N552" s="875"/>
      <c r="O552" s="876"/>
      <c r="P552" s="332"/>
      <c r="Q552" s="332"/>
      <c r="R552" s="332"/>
      <c r="S552" s="332"/>
      <c r="T552" s="332"/>
      <c r="U552" s="332"/>
      <c r="V552" s="332"/>
      <c r="W552" s="332"/>
    </row>
    <row r="553" spans="1:23" hidden="1" x14ac:dyDescent="0.35">
      <c r="A553" s="332"/>
      <c r="B553" s="332"/>
      <c r="C553" s="361"/>
      <c r="D553" s="360" t="str">
        <f>D552&amp;"KW"</f>
        <v>KW</v>
      </c>
      <c r="E553" s="359" t="s">
        <v>292</v>
      </c>
      <c r="F553" s="875"/>
      <c r="G553" s="876"/>
      <c r="H553" s="875"/>
      <c r="I553" s="876"/>
      <c r="J553" s="875"/>
      <c r="K553" s="876"/>
      <c r="L553" s="875"/>
      <c r="M553" s="876"/>
      <c r="N553" s="875"/>
      <c r="O553" s="876"/>
      <c r="P553" s="332"/>
      <c r="Q553" s="332"/>
      <c r="R553" s="332"/>
      <c r="S553" s="332"/>
      <c r="T553" s="332"/>
      <c r="U553" s="332"/>
      <c r="V553" s="332"/>
      <c r="W553" s="332"/>
    </row>
    <row r="554" spans="1:23" hidden="1" x14ac:dyDescent="0.35">
      <c r="A554" s="332"/>
      <c r="B554" s="332"/>
      <c r="C554" s="361" t="s">
        <v>478</v>
      </c>
      <c r="D554" s="339"/>
      <c r="E554" s="359" t="s">
        <v>243</v>
      </c>
      <c r="F554" s="875"/>
      <c r="G554" s="876"/>
      <c r="H554" s="875"/>
      <c r="I554" s="876"/>
      <c r="J554" s="875"/>
      <c r="K554" s="876"/>
      <c r="L554" s="875"/>
      <c r="M554" s="876"/>
      <c r="N554" s="875"/>
      <c r="O554" s="876"/>
      <c r="P554" s="332"/>
      <c r="Q554" s="332"/>
      <c r="R554" s="332"/>
      <c r="S554" s="332"/>
      <c r="T554" s="332"/>
      <c r="U554" s="332"/>
      <c r="V554" s="332"/>
      <c r="W554" s="332"/>
    </row>
    <row r="555" spans="1:23" hidden="1" x14ac:dyDescent="0.35">
      <c r="A555" s="332"/>
      <c r="B555" s="332"/>
      <c r="C555" s="361"/>
      <c r="D555" s="360" t="str">
        <f>D554&amp;"KW"</f>
        <v>KW</v>
      </c>
      <c r="E555" s="359" t="s">
        <v>292</v>
      </c>
      <c r="F555" s="875"/>
      <c r="G555" s="876"/>
      <c r="H555" s="875"/>
      <c r="I555" s="876"/>
      <c r="J555" s="875"/>
      <c r="K555" s="876"/>
      <c r="L555" s="875"/>
      <c r="M555" s="876"/>
      <c r="N555" s="875"/>
      <c r="O555" s="876"/>
      <c r="P555" s="332"/>
      <c r="Q555" s="332"/>
      <c r="R555" s="332"/>
      <c r="S555" s="332"/>
      <c r="T555" s="332"/>
      <c r="U555" s="332"/>
      <c r="V555" s="332"/>
      <c r="W555" s="332"/>
    </row>
    <row r="556" spans="1:23" hidden="1" x14ac:dyDescent="0.35">
      <c r="A556" s="332"/>
      <c r="B556" s="332"/>
      <c r="C556" s="361" t="s">
        <v>479</v>
      </c>
      <c r="D556" s="339"/>
      <c r="E556" s="359" t="s">
        <v>243</v>
      </c>
      <c r="F556" s="875"/>
      <c r="G556" s="876"/>
      <c r="H556" s="875"/>
      <c r="I556" s="876"/>
      <c r="J556" s="875"/>
      <c r="K556" s="876"/>
      <c r="L556" s="875"/>
      <c r="M556" s="876"/>
      <c r="N556" s="875"/>
      <c r="O556" s="876"/>
      <c r="P556" s="332"/>
      <c r="Q556" s="332"/>
      <c r="R556" s="332"/>
      <c r="S556" s="332"/>
      <c r="T556" s="332"/>
      <c r="U556" s="332"/>
      <c r="V556" s="332"/>
      <c r="W556" s="332"/>
    </row>
    <row r="557" spans="1:23" hidden="1" x14ac:dyDescent="0.35">
      <c r="A557" s="332"/>
      <c r="B557" s="332"/>
      <c r="C557" s="361"/>
      <c r="D557" s="360" t="str">
        <f>D556&amp;"KW"</f>
        <v>KW</v>
      </c>
      <c r="E557" s="359" t="s">
        <v>292</v>
      </c>
      <c r="F557" s="875"/>
      <c r="G557" s="876"/>
      <c r="H557" s="875"/>
      <c r="I557" s="876"/>
      <c r="J557" s="875"/>
      <c r="K557" s="876"/>
      <c r="L557" s="875"/>
      <c r="M557" s="876"/>
      <c r="N557" s="875"/>
      <c r="O557" s="876"/>
      <c r="P557" s="332"/>
      <c r="Q557" s="332"/>
      <c r="R557" s="332"/>
      <c r="S557" s="332"/>
      <c r="T557" s="332"/>
      <c r="U557" s="332"/>
      <c r="V557" s="332"/>
      <c r="W557" s="332"/>
    </row>
    <row r="558" spans="1:23" hidden="1" x14ac:dyDescent="0.35">
      <c r="A558" s="332"/>
      <c r="B558" s="332"/>
      <c r="C558" s="361" t="s">
        <v>480</v>
      </c>
      <c r="D558" s="339"/>
      <c r="E558" s="359" t="s">
        <v>243</v>
      </c>
      <c r="F558" s="875"/>
      <c r="G558" s="876"/>
      <c r="H558" s="875"/>
      <c r="I558" s="876"/>
      <c r="J558" s="875"/>
      <c r="K558" s="876"/>
      <c r="L558" s="875"/>
      <c r="M558" s="876"/>
      <c r="N558" s="875"/>
      <c r="O558" s="876"/>
      <c r="P558" s="332"/>
      <c r="Q558" s="332"/>
      <c r="R558" s="332"/>
      <c r="S558" s="332"/>
      <c r="T558" s="332"/>
      <c r="U558" s="332"/>
      <c r="V558" s="332"/>
      <c r="W558" s="332"/>
    </row>
    <row r="559" spans="1:23" hidden="1" x14ac:dyDescent="0.35">
      <c r="A559" s="332"/>
      <c r="B559" s="332"/>
      <c r="C559" s="361"/>
      <c r="D559" s="360" t="str">
        <f>D558&amp;"KW"</f>
        <v>KW</v>
      </c>
      <c r="E559" s="359" t="s">
        <v>292</v>
      </c>
      <c r="F559" s="875"/>
      <c r="G559" s="876"/>
      <c r="H559" s="875"/>
      <c r="I559" s="876"/>
      <c r="J559" s="875"/>
      <c r="K559" s="876"/>
      <c r="L559" s="875"/>
      <c r="M559" s="876"/>
      <c r="N559" s="875"/>
      <c r="O559" s="876"/>
      <c r="P559" s="332"/>
      <c r="Q559" s="332"/>
      <c r="R559" s="332"/>
      <c r="S559" s="332"/>
      <c r="T559" s="332"/>
      <c r="U559" s="332"/>
      <c r="V559" s="332"/>
      <c r="W559" s="332"/>
    </row>
    <row r="560" spans="1:23" hidden="1" x14ac:dyDescent="0.35">
      <c r="A560" s="332"/>
      <c r="B560" s="332"/>
      <c r="C560" s="361" t="s">
        <v>481</v>
      </c>
      <c r="D560" s="339"/>
      <c r="E560" s="359" t="s">
        <v>243</v>
      </c>
      <c r="F560" s="875"/>
      <c r="G560" s="876"/>
      <c r="H560" s="875"/>
      <c r="I560" s="876"/>
      <c r="J560" s="875"/>
      <c r="K560" s="876"/>
      <c r="L560" s="875"/>
      <c r="M560" s="876"/>
      <c r="N560" s="875"/>
      <c r="O560" s="876"/>
      <c r="P560" s="332"/>
      <c r="Q560" s="332"/>
      <c r="R560" s="332"/>
      <c r="S560" s="332"/>
      <c r="T560" s="332"/>
      <c r="U560" s="332"/>
      <c r="V560" s="332"/>
      <c r="W560" s="332"/>
    </row>
    <row r="561" spans="1:23" hidden="1" x14ac:dyDescent="0.35">
      <c r="A561" s="332"/>
      <c r="B561" s="332"/>
      <c r="C561" s="361"/>
      <c r="D561" s="360" t="str">
        <f>D560&amp;"KW"</f>
        <v>KW</v>
      </c>
      <c r="E561" s="359" t="s">
        <v>292</v>
      </c>
      <c r="F561" s="875"/>
      <c r="G561" s="876"/>
      <c r="H561" s="875"/>
      <c r="I561" s="876"/>
      <c r="J561" s="875"/>
      <c r="K561" s="876"/>
      <c r="L561" s="875"/>
      <c r="M561" s="876"/>
      <c r="N561" s="875"/>
      <c r="O561" s="876"/>
      <c r="P561" s="332"/>
      <c r="Q561" s="332"/>
      <c r="R561" s="332"/>
      <c r="S561" s="332"/>
      <c r="T561" s="332"/>
      <c r="U561" s="332"/>
      <c r="V561" s="332"/>
      <c r="W561" s="332"/>
    </row>
    <row r="562" spans="1:23" hidden="1" x14ac:dyDescent="0.35">
      <c r="A562" s="332"/>
      <c r="B562" s="332"/>
      <c r="C562" s="361" t="s">
        <v>482</v>
      </c>
      <c r="D562" s="339"/>
      <c r="E562" s="359" t="s">
        <v>243</v>
      </c>
      <c r="F562" s="875"/>
      <c r="G562" s="876"/>
      <c r="H562" s="875"/>
      <c r="I562" s="876"/>
      <c r="J562" s="875"/>
      <c r="K562" s="876"/>
      <c r="L562" s="875"/>
      <c r="M562" s="876"/>
      <c r="N562" s="875"/>
      <c r="O562" s="876"/>
      <c r="P562" s="332"/>
      <c r="Q562" s="332"/>
      <c r="R562" s="332"/>
      <c r="S562" s="332"/>
      <c r="T562" s="332"/>
      <c r="U562" s="332"/>
      <c r="V562" s="332"/>
      <c r="W562" s="332"/>
    </row>
    <row r="563" spans="1:23" hidden="1" x14ac:dyDescent="0.35">
      <c r="A563" s="332"/>
      <c r="B563" s="332"/>
      <c r="C563" s="361"/>
      <c r="D563" s="360" t="str">
        <f>D562&amp;"KW"</f>
        <v>KW</v>
      </c>
      <c r="E563" s="359" t="s">
        <v>292</v>
      </c>
      <c r="F563" s="875"/>
      <c r="G563" s="876"/>
      <c r="H563" s="875"/>
      <c r="I563" s="876"/>
      <c r="J563" s="875"/>
      <c r="K563" s="876"/>
      <c r="L563" s="875"/>
      <c r="M563" s="876"/>
      <c r="N563" s="875"/>
      <c r="O563" s="876"/>
      <c r="P563" s="332"/>
      <c r="Q563" s="332"/>
      <c r="R563" s="332"/>
      <c r="S563" s="332"/>
      <c r="T563" s="332"/>
      <c r="U563" s="332"/>
      <c r="V563" s="332"/>
      <c r="W563" s="332"/>
    </row>
    <row r="564" spans="1:23" hidden="1" x14ac:dyDescent="0.35">
      <c r="A564" s="332"/>
      <c r="B564" s="332"/>
      <c r="C564" s="361" t="s">
        <v>483</v>
      </c>
      <c r="D564" s="339"/>
      <c r="E564" s="359" t="s">
        <v>243</v>
      </c>
      <c r="F564" s="875"/>
      <c r="G564" s="876"/>
      <c r="H564" s="875"/>
      <c r="I564" s="876"/>
      <c r="J564" s="875"/>
      <c r="K564" s="876"/>
      <c r="L564" s="875"/>
      <c r="M564" s="876"/>
      <c r="N564" s="875"/>
      <c r="O564" s="876"/>
      <c r="P564" s="332"/>
      <c r="Q564" s="332"/>
      <c r="R564" s="332"/>
      <c r="S564" s="332"/>
      <c r="T564" s="332"/>
      <c r="U564" s="332"/>
      <c r="V564" s="332"/>
      <c r="W564" s="332"/>
    </row>
    <row r="565" spans="1:23" hidden="1" x14ac:dyDescent="0.35">
      <c r="A565" s="332"/>
      <c r="B565" s="332"/>
      <c r="C565" s="361"/>
      <c r="D565" s="360" t="str">
        <f>D564&amp;"KW"</f>
        <v>KW</v>
      </c>
      <c r="E565" s="359" t="s">
        <v>292</v>
      </c>
      <c r="F565" s="875"/>
      <c r="G565" s="876"/>
      <c r="H565" s="875"/>
      <c r="I565" s="876"/>
      <c r="J565" s="875"/>
      <c r="K565" s="876"/>
      <c r="L565" s="875"/>
      <c r="M565" s="876"/>
      <c r="N565" s="875"/>
      <c r="O565" s="876"/>
      <c r="P565" s="332"/>
      <c r="Q565" s="332"/>
      <c r="R565" s="332"/>
      <c r="S565" s="332"/>
      <c r="T565" s="332"/>
      <c r="U565" s="332"/>
      <c r="V565" s="332"/>
      <c r="W565" s="332"/>
    </row>
    <row r="566" spans="1:23" hidden="1" x14ac:dyDescent="0.35">
      <c r="A566" s="332"/>
      <c r="B566" s="332"/>
      <c r="C566" s="361" t="s">
        <v>484</v>
      </c>
      <c r="D566" s="339"/>
      <c r="E566" s="359" t="s">
        <v>243</v>
      </c>
      <c r="F566" s="875"/>
      <c r="G566" s="876"/>
      <c r="H566" s="875"/>
      <c r="I566" s="876"/>
      <c r="J566" s="875"/>
      <c r="K566" s="876"/>
      <c r="L566" s="875"/>
      <c r="M566" s="876"/>
      <c r="N566" s="875"/>
      <c r="O566" s="876"/>
      <c r="P566" s="332"/>
      <c r="Q566" s="332"/>
      <c r="R566" s="332"/>
      <c r="S566" s="332"/>
      <c r="T566" s="332"/>
      <c r="U566" s="332"/>
      <c r="V566" s="332"/>
      <c r="W566" s="332"/>
    </row>
    <row r="567" spans="1:23" hidden="1" x14ac:dyDescent="0.35">
      <c r="A567" s="332"/>
      <c r="B567" s="332"/>
      <c r="C567" s="361"/>
      <c r="D567" s="360" t="str">
        <f>D566&amp;"KW"</f>
        <v>KW</v>
      </c>
      <c r="E567" s="359" t="s">
        <v>292</v>
      </c>
      <c r="F567" s="875"/>
      <c r="G567" s="876"/>
      <c r="H567" s="875"/>
      <c r="I567" s="876"/>
      <c r="J567" s="875"/>
      <c r="K567" s="876"/>
      <c r="L567" s="875"/>
      <c r="M567" s="876"/>
      <c r="N567" s="875"/>
      <c r="O567" s="876"/>
      <c r="P567" s="332"/>
      <c r="Q567" s="332"/>
      <c r="R567" s="332"/>
      <c r="S567" s="332"/>
      <c r="T567" s="332"/>
      <c r="U567" s="332"/>
      <c r="V567" s="332"/>
      <c r="W567" s="332"/>
    </row>
    <row r="568" spans="1:23" hidden="1" x14ac:dyDescent="0.35">
      <c r="A568" s="332"/>
      <c r="B568" s="332"/>
      <c r="C568" s="361" t="s">
        <v>485</v>
      </c>
      <c r="D568" s="339"/>
      <c r="E568" s="359" t="s">
        <v>243</v>
      </c>
      <c r="F568" s="875"/>
      <c r="G568" s="876"/>
      <c r="H568" s="875"/>
      <c r="I568" s="876"/>
      <c r="J568" s="875"/>
      <c r="K568" s="876"/>
      <c r="L568" s="875"/>
      <c r="M568" s="876"/>
      <c r="N568" s="875"/>
      <c r="O568" s="876"/>
      <c r="P568" s="332"/>
      <c r="Q568" s="332"/>
      <c r="R568" s="332"/>
      <c r="S568" s="332"/>
      <c r="T568" s="332"/>
      <c r="U568" s="332"/>
      <c r="V568" s="332"/>
      <c r="W568" s="332"/>
    </row>
    <row r="569" spans="1:23" hidden="1" x14ac:dyDescent="0.35">
      <c r="A569" s="332"/>
      <c r="B569" s="332"/>
      <c r="C569" s="361"/>
      <c r="D569" s="360" t="str">
        <f>D568&amp;"KW"</f>
        <v>KW</v>
      </c>
      <c r="E569" s="359" t="s">
        <v>292</v>
      </c>
      <c r="F569" s="875"/>
      <c r="G569" s="876"/>
      <c r="H569" s="875"/>
      <c r="I569" s="876"/>
      <c r="J569" s="875"/>
      <c r="K569" s="876"/>
      <c r="L569" s="875"/>
      <c r="M569" s="876"/>
      <c r="N569" s="875"/>
      <c r="O569" s="876"/>
      <c r="P569" s="332"/>
      <c r="Q569" s="332"/>
      <c r="R569" s="332"/>
      <c r="S569" s="332"/>
      <c r="T569" s="332"/>
      <c r="U569" s="332"/>
      <c r="V569" s="332"/>
      <c r="W569" s="332"/>
    </row>
    <row r="570" spans="1:23" hidden="1" x14ac:dyDescent="0.35">
      <c r="A570" s="332"/>
      <c r="B570" s="332"/>
      <c r="C570" s="361" t="s">
        <v>486</v>
      </c>
      <c r="D570" s="339"/>
      <c r="E570" s="359" t="s">
        <v>243</v>
      </c>
      <c r="F570" s="875"/>
      <c r="G570" s="876"/>
      <c r="H570" s="875"/>
      <c r="I570" s="876"/>
      <c r="J570" s="875"/>
      <c r="K570" s="876"/>
      <c r="L570" s="875"/>
      <c r="M570" s="876"/>
      <c r="N570" s="875"/>
      <c r="O570" s="876"/>
      <c r="P570" s="332"/>
      <c r="Q570" s="332"/>
      <c r="R570" s="332"/>
      <c r="S570" s="332"/>
      <c r="T570" s="332"/>
      <c r="U570" s="332"/>
      <c r="V570" s="332"/>
      <c r="W570" s="332"/>
    </row>
    <row r="571" spans="1:23" hidden="1" x14ac:dyDescent="0.35">
      <c r="A571" s="332"/>
      <c r="B571" s="332"/>
      <c r="C571" s="361"/>
      <c r="D571" s="360" t="str">
        <f>D570&amp;"KW"</f>
        <v>KW</v>
      </c>
      <c r="E571" s="359" t="s">
        <v>292</v>
      </c>
      <c r="F571" s="875"/>
      <c r="G571" s="876"/>
      <c r="H571" s="875"/>
      <c r="I571" s="876"/>
      <c r="J571" s="875"/>
      <c r="K571" s="876"/>
      <c r="L571" s="875"/>
      <c r="M571" s="876"/>
      <c r="N571" s="875"/>
      <c r="O571" s="876"/>
      <c r="P571" s="332"/>
      <c r="Q571" s="332"/>
      <c r="R571" s="332"/>
      <c r="S571" s="332"/>
      <c r="T571" s="332"/>
      <c r="U571" s="332"/>
      <c r="V571" s="332"/>
      <c r="W571" s="332"/>
    </row>
    <row r="572" spans="1:23" hidden="1" x14ac:dyDescent="0.35">
      <c r="A572" s="332"/>
      <c r="B572" s="332"/>
      <c r="C572" s="361" t="s">
        <v>487</v>
      </c>
      <c r="D572" s="339"/>
      <c r="E572" s="359" t="s">
        <v>243</v>
      </c>
      <c r="F572" s="875"/>
      <c r="G572" s="876"/>
      <c r="H572" s="875"/>
      <c r="I572" s="876"/>
      <c r="J572" s="875"/>
      <c r="K572" s="876"/>
      <c r="L572" s="875"/>
      <c r="M572" s="876"/>
      <c r="N572" s="875"/>
      <c r="O572" s="876"/>
      <c r="P572" s="332"/>
      <c r="Q572" s="332"/>
      <c r="R572" s="332"/>
      <c r="S572" s="332"/>
      <c r="T572" s="332"/>
      <c r="U572" s="332"/>
      <c r="V572" s="332"/>
      <c r="W572" s="332"/>
    </row>
    <row r="573" spans="1:23" hidden="1" x14ac:dyDescent="0.35">
      <c r="A573" s="332"/>
      <c r="B573" s="332"/>
      <c r="C573" s="361"/>
      <c r="D573" s="360" t="str">
        <f>D572&amp;"KW"</f>
        <v>KW</v>
      </c>
      <c r="E573" s="359" t="s">
        <v>292</v>
      </c>
      <c r="F573" s="875"/>
      <c r="G573" s="876"/>
      <c r="H573" s="875"/>
      <c r="I573" s="876"/>
      <c r="J573" s="875"/>
      <c r="K573" s="876"/>
      <c r="L573" s="875"/>
      <c r="M573" s="876"/>
      <c r="N573" s="875"/>
      <c r="O573" s="876"/>
      <c r="P573" s="332"/>
      <c r="Q573" s="332"/>
      <c r="R573" s="332"/>
      <c r="S573" s="332"/>
      <c r="T573" s="332"/>
      <c r="U573" s="332"/>
      <c r="V573" s="332"/>
      <c r="W573" s="332"/>
    </row>
    <row r="574" spans="1:23" hidden="1" x14ac:dyDescent="0.35">
      <c r="A574" s="332"/>
      <c r="B574" s="332"/>
      <c r="C574" s="361" t="s">
        <v>488</v>
      </c>
      <c r="D574" s="339"/>
      <c r="E574" s="359" t="s">
        <v>243</v>
      </c>
      <c r="F574" s="875"/>
      <c r="G574" s="876"/>
      <c r="H574" s="875"/>
      <c r="I574" s="876"/>
      <c r="J574" s="875"/>
      <c r="K574" s="876"/>
      <c r="L574" s="875"/>
      <c r="M574" s="876"/>
      <c r="N574" s="875"/>
      <c r="O574" s="876"/>
      <c r="P574" s="332"/>
      <c r="Q574" s="332"/>
      <c r="R574" s="332"/>
      <c r="S574" s="332"/>
      <c r="T574" s="332"/>
      <c r="U574" s="332"/>
      <c r="V574" s="332"/>
      <c r="W574" s="332"/>
    </row>
    <row r="575" spans="1:23" hidden="1" x14ac:dyDescent="0.35">
      <c r="A575" s="332"/>
      <c r="B575" s="332"/>
      <c r="C575" s="361"/>
      <c r="D575" s="360" t="str">
        <f>D574&amp;"KW"</f>
        <v>KW</v>
      </c>
      <c r="E575" s="359" t="s">
        <v>292</v>
      </c>
      <c r="F575" s="875"/>
      <c r="G575" s="876"/>
      <c r="H575" s="875"/>
      <c r="I575" s="876"/>
      <c r="J575" s="875"/>
      <c r="K575" s="876"/>
      <c r="L575" s="875"/>
      <c r="M575" s="876"/>
      <c r="N575" s="875"/>
      <c r="O575" s="876"/>
      <c r="P575" s="332"/>
      <c r="Q575" s="332"/>
      <c r="R575" s="332"/>
      <c r="S575" s="332"/>
      <c r="T575" s="332"/>
      <c r="U575" s="332"/>
      <c r="V575" s="332"/>
      <c r="W575" s="332"/>
    </row>
    <row r="576" spans="1:23" hidden="1" x14ac:dyDescent="0.35">
      <c r="A576" s="332"/>
      <c r="B576" s="332"/>
      <c r="C576" s="361" t="s">
        <v>489</v>
      </c>
      <c r="D576" s="339"/>
      <c r="E576" s="359" t="s">
        <v>243</v>
      </c>
      <c r="F576" s="875"/>
      <c r="G576" s="876"/>
      <c r="H576" s="875"/>
      <c r="I576" s="876"/>
      <c r="J576" s="875"/>
      <c r="K576" s="876"/>
      <c r="L576" s="875"/>
      <c r="M576" s="876"/>
      <c r="N576" s="875"/>
      <c r="O576" s="876"/>
      <c r="P576" s="332"/>
      <c r="Q576" s="332"/>
      <c r="R576" s="332"/>
      <c r="S576" s="332"/>
      <c r="T576" s="332"/>
      <c r="U576" s="332"/>
      <c r="V576" s="332"/>
      <c r="W576" s="332"/>
    </row>
    <row r="577" spans="1:23" hidden="1" x14ac:dyDescent="0.35">
      <c r="A577" s="332"/>
      <c r="B577" s="332"/>
      <c r="C577" s="361"/>
      <c r="D577" s="362" t="str">
        <f>D576&amp;"KW"</f>
        <v>KW</v>
      </c>
      <c r="E577" s="359" t="s">
        <v>292</v>
      </c>
      <c r="F577" s="875"/>
      <c r="G577" s="876"/>
      <c r="H577" s="875"/>
      <c r="I577" s="876"/>
      <c r="J577" s="875"/>
      <c r="K577" s="876"/>
      <c r="L577" s="875"/>
      <c r="M577" s="876"/>
      <c r="N577" s="875"/>
      <c r="O577" s="876"/>
      <c r="P577" s="332"/>
      <c r="Q577" s="332"/>
      <c r="R577" s="332"/>
      <c r="S577" s="332"/>
      <c r="T577" s="332"/>
      <c r="U577" s="332"/>
      <c r="V577" s="332"/>
      <c r="W577" s="332"/>
    </row>
    <row r="578" spans="1:23" hidden="1" x14ac:dyDescent="0.35">
      <c r="A578" s="332"/>
      <c r="B578" s="332"/>
      <c r="C578" s="361" t="s">
        <v>490</v>
      </c>
      <c r="D578" s="339"/>
      <c r="E578" s="359" t="s">
        <v>243</v>
      </c>
      <c r="F578" s="875"/>
      <c r="G578" s="876"/>
      <c r="H578" s="875"/>
      <c r="I578" s="876"/>
      <c r="J578" s="875"/>
      <c r="K578" s="876"/>
      <c r="L578" s="875"/>
      <c r="M578" s="876"/>
      <c r="N578" s="875"/>
      <c r="O578" s="876"/>
      <c r="P578" s="332"/>
      <c r="Q578" s="332"/>
      <c r="R578" s="332"/>
      <c r="S578" s="332"/>
      <c r="T578" s="332"/>
      <c r="U578" s="332"/>
      <c r="V578" s="332"/>
      <c r="W578" s="332"/>
    </row>
    <row r="579" spans="1:23" hidden="1" x14ac:dyDescent="0.35">
      <c r="A579" s="332"/>
      <c r="B579" s="332"/>
      <c r="C579" s="361"/>
      <c r="D579" s="360" t="str">
        <f>D578&amp;"KW"</f>
        <v>KW</v>
      </c>
      <c r="E579" s="359" t="s">
        <v>292</v>
      </c>
      <c r="F579" s="875"/>
      <c r="G579" s="876"/>
      <c r="H579" s="875"/>
      <c r="I579" s="876"/>
      <c r="J579" s="875"/>
      <c r="K579" s="876"/>
      <c r="L579" s="875"/>
      <c r="M579" s="876"/>
      <c r="N579" s="875"/>
      <c r="O579" s="876"/>
      <c r="P579" s="332"/>
      <c r="Q579" s="332"/>
      <c r="R579" s="332"/>
      <c r="S579" s="332"/>
      <c r="T579" s="332"/>
      <c r="U579" s="332"/>
      <c r="V579" s="332"/>
      <c r="W579" s="332"/>
    </row>
    <row r="580" spans="1:23" hidden="1" x14ac:dyDescent="0.35">
      <c r="A580" s="332"/>
      <c r="B580" s="332"/>
      <c r="C580" s="361" t="s">
        <v>491</v>
      </c>
      <c r="D580" s="339"/>
      <c r="E580" s="359" t="s">
        <v>243</v>
      </c>
      <c r="F580" s="875"/>
      <c r="G580" s="876"/>
      <c r="H580" s="875"/>
      <c r="I580" s="876"/>
      <c r="J580" s="875"/>
      <c r="K580" s="876"/>
      <c r="L580" s="875"/>
      <c r="M580" s="876"/>
      <c r="N580" s="875"/>
      <c r="O580" s="876"/>
      <c r="P580" s="332"/>
      <c r="Q580" s="332"/>
      <c r="R580" s="332"/>
      <c r="S580" s="332"/>
      <c r="T580" s="332"/>
      <c r="U580" s="332"/>
      <c r="V580" s="332"/>
      <c r="W580" s="332"/>
    </row>
    <row r="581" spans="1:23" hidden="1" x14ac:dyDescent="0.35">
      <c r="A581" s="332"/>
      <c r="B581" s="332"/>
      <c r="C581" s="361"/>
      <c r="D581" s="360" t="str">
        <f>D580&amp;"KW"</f>
        <v>KW</v>
      </c>
      <c r="E581" s="359" t="s">
        <v>292</v>
      </c>
      <c r="F581" s="875"/>
      <c r="G581" s="876"/>
      <c r="H581" s="875"/>
      <c r="I581" s="876"/>
      <c r="J581" s="875"/>
      <c r="K581" s="876"/>
      <c r="L581" s="875"/>
      <c r="M581" s="876"/>
      <c r="N581" s="875"/>
      <c r="O581" s="876"/>
      <c r="P581" s="332"/>
      <c r="Q581" s="332"/>
      <c r="R581" s="332"/>
      <c r="S581" s="332"/>
      <c r="T581" s="332"/>
      <c r="U581" s="332"/>
      <c r="V581" s="332"/>
      <c r="W581" s="332"/>
    </row>
    <row r="582" spans="1:23" hidden="1" x14ac:dyDescent="0.35">
      <c r="A582" s="332"/>
      <c r="B582" s="332"/>
      <c r="C582" s="361" t="s">
        <v>492</v>
      </c>
      <c r="D582" s="339"/>
      <c r="E582" s="359" t="s">
        <v>243</v>
      </c>
      <c r="F582" s="875"/>
      <c r="G582" s="876"/>
      <c r="H582" s="875"/>
      <c r="I582" s="876"/>
      <c r="J582" s="875"/>
      <c r="K582" s="876"/>
      <c r="L582" s="875"/>
      <c r="M582" s="876"/>
      <c r="N582" s="875"/>
      <c r="O582" s="876"/>
      <c r="P582" s="332"/>
      <c r="Q582" s="332"/>
      <c r="R582" s="332"/>
      <c r="S582" s="332"/>
      <c r="T582" s="332"/>
      <c r="U582" s="332"/>
      <c r="V582" s="332"/>
      <c r="W582" s="332"/>
    </row>
    <row r="583" spans="1:23" hidden="1" x14ac:dyDescent="0.35">
      <c r="A583" s="332"/>
      <c r="B583" s="332"/>
      <c r="C583" s="361"/>
      <c r="D583" s="360" t="str">
        <f>D582&amp;"KW"</f>
        <v>KW</v>
      </c>
      <c r="E583" s="359" t="s">
        <v>292</v>
      </c>
      <c r="F583" s="875"/>
      <c r="G583" s="876"/>
      <c r="H583" s="875"/>
      <c r="I583" s="876"/>
      <c r="J583" s="875"/>
      <c r="K583" s="876"/>
      <c r="L583" s="875"/>
      <c r="M583" s="876"/>
      <c r="N583" s="875"/>
      <c r="O583" s="876"/>
      <c r="P583" s="332"/>
      <c r="Q583" s="332"/>
      <c r="R583" s="332"/>
      <c r="S583" s="332"/>
      <c r="T583" s="332"/>
      <c r="U583" s="332"/>
      <c r="V583" s="332"/>
      <c r="W583" s="332"/>
    </row>
    <row r="584" spans="1:23" hidden="1" x14ac:dyDescent="0.35">
      <c r="A584" s="332"/>
      <c r="B584" s="332"/>
      <c r="C584" s="361" t="s">
        <v>493</v>
      </c>
      <c r="D584" s="339"/>
      <c r="E584" s="359" t="s">
        <v>243</v>
      </c>
      <c r="F584" s="875"/>
      <c r="G584" s="876"/>
      <c r="H584" s="875"/>
      <c r="I584" s="876"/>
      <c r="J584" s="875"/>
      <c r="K584" s="876"/>
      <c r="L584" s="875"/>
      <c r="M584" s="876"/>
      <c r="N584" s="875"/>
      <c r="O584" s="876"/>
      <c r="P584" s="332"/>
      <c r="Q584" s="332"/>
      <c r="R584" s="332"/>
      <c r="S584" s="332"/>
      <c r="T584" s="332"/>
      <c r="U584" s="332"/>
      <c r="V584" s="332"/>
      <c r="W584" s="332"/>
    </row>
    <row r="585" spans="1:23" hidden="1" x14ac:dyDescent="0.35">
      <c r="A585" s="332"/>
      <c r="B585" s="332"/>
      <c r="C585" s="361"/>
      <c r="D585" s="360" t="str">
        <f>D584&amp;"KW"</f>
        <v>KW</v>
      </c>
      <c r="E585" s="359" t="s">
        <v>292</v>
      </c>
      <c r="F585" s="875"/>
      <c r="G585" s="876"/>
      <c r="H585" s="875"/>
      <c r="I585" s="876"/>
      <c r="J585" s="875"/>
      <c r="K585" s="876"/>
      <c r="L585" s="875"/>
      <c r="M585" s="876"/>
      <c r="N585" s="875"/>
      <c r="O585" s="876"/>
      <c r="P585" s="332"/>
      <c r="Q585" s="332"/>
      <c r="R585" s="332"/>
      <c r="S585" s="332"/>
      <c r="T585" s="332"/>
      <c r="U585" s="332"/>
      <c r="V585" s="332"/>
      <c r="W585" s="332"/>
    </row>
    <row r="586" spans="1:23" hidden="1" x14ac:dyDescent="0.35">
      <c r="A586" s="332"/>
      <c r="B586" s="332"/>
      <c r="C586" s="361" t="s">
        <v>494</v>
      </c>
      <c r="D586" s="339"/>
      <c r="E586" s="359" t="s">
        <v>243</v>
      </c>
      <c r="F586" s="875"/>
      <c r="G586" s="876"/>
      <c r="H586" s="875"/>
      <c r="I586" s="876"/>
      <c r="J586" s="875"/>
      <c r="K586" s="876"/>
      <c r="L586" s="875"/>
      <c r="M586" s="876"/>
      <c r="N586" s="875"/>
      <c r="O586" s="876"/>
      <c r="P586" s="332"/>
      <c r="Q586" s="332"/>
      <c r="R586" s="332"/>
      <c r="S586" s="332"/>
      <c r="T586" s="332"/>
      <c r="U586" s="332"/>
      <c r="V586" s="332"/>
      <c r="W586" s="332"/>
    </row>
    <row r="587" spans="1:23" hidden="1" x14ac:dyDescent="0.35">
      <c r="A587" s="332"/>
      <c r="B587" s="332"/>
      <c r="C587" s="361"/>
      <c r="D587" s="360" t="str">
        <f>D586&amp;"KW"</f>
        <v>KW</v>
      </c>
      <c r="E587" s="359" t="s">
        <v>292</v>
      </c>
      <c r="F587" s="875"/>
      <c r="G587" s="876"/>
      <c r="H587" s="875"/>
      <c r="I587" s="876"/>
      <c r="J587" s="875"/>
      <c r="K587" s="876"/>
      <c r="L587" s="875"/>
      <c r="M587" s="876"/>
      <c r="N587" s="875"/>
      <c r="O587" s="876"/>
      <c r="P587" s="332"/>
      <c r="Q587" s="332"/>
      <c r="R587" s="332"/>
      <c r="S587" s="332"/>
      <c r="T587" s="332"/>
      <c r="U587" s="332"/>
      <c r="V587" s="332"/>
      <c r="W587" s="332"/>
    </row>
    <row r="588" spans="1:23" hidden="1" x14ac:dyDescent="0.35">
      <c r="A588" s="332"/>
      <c r="B588" s="332"/>
      <c r="C588" s="361" t="s">
        <v>495</v>
      </c>
      <c r="D588" s="339"/>
      <c r="E588" s="359" t="s">
        <v>243</v>
      </c>
      <c r="F588" s="875"/>
      <c r="G588" s="876"/>
      <c r="H588" s="875"/>
      <c r="I588" s="876"/>
      <c r="J588" s="875"/>
      <c r="K588" s="876"/>
      <c r="L588" s="875"/>
      <c r="M588" s="876"/>
      <c r="N588" s="875"/>
      <c r="O588" s="876"/>
      <c r="P588" s="332"/>
      <c r="Q588" s="332"/>
      <c r="R588" s="332"/>
      <c r="S588" s="332"/>
      <c r="T588" s="332"/>
      <c r="U588" s="332"/>
      <c r="V588" s="332"/>
      <c r="W588" s="332"/>
    </row>
    <row r="589" spans="1:23" hidden="1" x14ac:dyDescent="0.35">
      <c r="A589" s="332"/>
      <c r="B589" s="332"/>
      <c r="C589" s="361"/>
      <c r="D589" s="360" t="str">
        <f>D588&amp;"KW"</f>
        <v>KW</v>
      </c>
      <c r="E589" s="359" t="s">
        <v>292</v>
      </c>
      <c r="F589" s="875"/>
      <c r="G589" s="876"/>
      <c r="H589" s="875"/>
      <c r="I589" s="876"/>
      <c r="J589" s="875"/>
      <c r="K589" s="876"/>
      <c r="L589" s="875"/>
      <c r="M589" s="876"/>
      <c r="N589" s="875"/>
      <c r="O589" s="876"/>
      <c r="P589" s="332"/>
      <c r="Q589" s="332"/>
      <c r="R589" s="332"/>
      <c r="S589" s="332"/>
      <c r="T589" s="332"/>
      <c r="U589" s="332"/>
      <c r="V589" s="332"/>
      <c r="W589" s="332"/>
    </row>
    <row r="590" spans="1:23" hidden="1" x14ac:dyDescent="0.35">
      <c r="A590" s="332"/>
      <c r="B590" s="332"/>
      <c r="C590" s="361" t="s">
        <v>496</v>
      </c>
      <c r="D590" s="339"/>
      <c r="E590" s="359" t="s">
        <v>243</v>
      </c>
      <c r="F590" s="875"/>
      <c r="G590" s="876"/>
      <c r="H590" s="875"/>
      <c r="I590" s="876"/>
      <c r="J590" s="875"/>
      <c r="K590" s="876"/>
      <c r="L590" s="875"/>
      <c r="M590" s="876"/>
      <c r="N590" s="875"/>
      <c r="O590" s="876"/>
      <c r="P590" s="332"/>
      <c r="Q590" s="332"/>
      <c r="R590" s="332"/>
      <c r="S590" s="332"/>
      <c r="T590" s="332"/>
      <c r="U590" s="332"/>
      <c r="V590" s="332"/>
      <c r="W590" s="332"/>
    </row>
    <row r="591" spans="1:23" hidden="1" x14ac:dyDescent="0.35">
      <c r="A591" s="332"/>
      <c r="B591" s="332"/>
      <c r="C591" s="361"/>
      <c r="D591" s="360" t="str">
        <f>D590&amp;"KW"</f>
        <v>KW</v>
      </c>
      <c r="E591" s="359" t="s">
        <v>292</v>
      </c>
      <c r="F591" s="875"/>
      <c r="G591" s="876"/>
      <c r="H591" s="875"/>
      <c r="I591" s="876"/>
      <c r="J591" s="875"/>
      <c r="K591" s="876"/>
      <c r="L591" s="875"/>
      <c r="M591" s="876"/>
      <c r="N591" s="875"/>
      <c r="O591" s="876"/>
      <c r="P591" s="332"/>
      <c r="Q591" s="332"/>
      <c r="R591" s="332"/>
      <c r="S591" s="332"/>
      <c r="T591" s="332"/>
      <c r="U591" s="332"/>
      <c r="V591" s="332"/>
      <c r="W591" s="332"/>
    </row>
    <row r="592" spans="1:23" hidden="1" x14ac:dyDescent="0.35">
      <c r="A592" s="332"/>
      <c r="B592" s="332"/>
      <c r="C592" s="361" t="s">
        <v>497</v>
      </c>
      <c r="D592" s="339"/>
      <c r="E592" s="359" t="s">
        <v>243</v>
      </c>
      <c r="F592" s="875"/>
      <c r="G592" s="876"/>
      <c r="H592" s="875"/>
      <c r="I592" s="876"/>
      <c r="J592" s="875"/>
      <c r="K592" s="876"/>
      <c r="L592" s="875"/>
      <c r="M592" s="876"/>
      <c r="N592" s="875"/>
      <c r="O592" s="876"/>
      <c r="P592" s="332"/>
      <c r="Q592" s="332"/>
      <c r="R592" s="332"/>
      <c r="S592" s="332"/>
      <c r="T592" s="332"/>
      <c r="U592" s="332"/>
      <c r="V592" s="332"/>
      <c r="W592" s="332"/>
    </row>
    <row r="593" spans="1:23" hidden="1" x14ac:dyDescent="0.35">
      <c r="A593" s="332"/>
      <c r="B593" s="332"/>
      <c r="C593" s="361"/>
      <c r="D593" s="360" t="str">
        <f>D592&amp;"KW"</f>
        <v>KW</v>
      </c>
      <c r="E593" s="359" t="s">
        <v>292</v>
      </c>
      <c r="F593" s="875"/>
      <c r="G593" s="876"/>
      <c r="H593" s="875"/>
      <c r="I593" s="876"/>
      <c r="J593" s="875"/>
      <c r="K593" s="876"/>
      <c r="L593" s="875"/>
      <c r="M593" s="876"/>
      <c r="N593" s="875"/>
      <c r="O593" s="876"/>
      <c r="P593" s="332"/>
      <c r="Q593" s="332"/>
      <c r="R593" s="332"/>
      <c r="S593" s="332"/>
      <c r="T593" s="332"/>
      <c r="U593" s="332"/>
      <c r="V593" s="332"/>
      <c r="W593" s="332"/>
    </row>
    <row r="594" spans="1:23" hidden="1" x14ac:dyDescent="0.35">
      <c r="A594" s="332"/>
      <c r="B594" s="332"/>
      <c r="C594" s="361" t="s">
        <v>498</v>
      </c>
      <c r="D594" s="339"/>
      <c r="E594" s="359" t="s">
        <v>243</v>
      </c>
      <c r="F594" s="875"/>
      <c r="G594" s="876"/>
      <c r="H594" s="875"/>
      <c r="I594" s="876"/>
      <c r="J594" s="875"/>
      <c r="K594" s="876"/>
      <c r="L594" s="875"/>
      <c r="M594" s="876"/>
      <c r="N594" s="875"/>
      <c r="O594" s="876"/>
      <c r="P594" s="332"/>
      <c r="Q594" s="332"/>
      <c r="R594" s="332"/>
      <c r="S594" s="332"/>
      <c r="T594" s="332"/>
      <c r="U594" s="332"/>
      <c r="V594" s="332"/>
      <c r="W594" s="332"/>
    </row>
    <row r="595" spans="1:23" hidden="1" x14ac:dyDescent="0.35">
      <c r="A595" s="332"/>
      <c r="B595" s="332"/>
      <c r="C595" s="361"/>
      <c r="D595" s="360" t="str">
        <f>D594&amp;"KW"</f>
        <v>KW</v>
      </c>
      <c r="E595" s="359" t="s">
        <v>292</v>
      </c>
      <c r="F595" s="875"/>
      <c r="G595" s="876"/>
      <c r="H595" s="875"/>
      <c r="I595" s="876"/>
      <c r="J595" s="875"/>
      <c r="K595" s="876"/>
      <c r="L595" s="875"/>
      <c r="M595" s="876"/>
      <c r="N595" s="875"/>
      <c r="O595" s="876"/>
      <c r="P595" s="332"/>
      <c r="Q595" s="332"/>
      <c r="R595" s="332"/>
      <c r="S595" s="332"/>
      <c r="T595" s="332"/>
      <c r="U595" s="332"/>
      <c r="V595" s="332"/>
      <c r="W595" s="332"/>
    </row>
    <row r="596" spans="1:23" hidden="1" x14ac:dyDescent="0.35">
      <c r="A596" s="332"/>
      <c r="B596" s="332"/>
      <c r="C596" s="361" t="s">
        <v>499</v>
      </c>
      <c r="D596" s="339"/>
      <c r="E596" s="359" t="s">
        <v>243</v>
      </c>
      <c r="F596" s="875"/>
      <c r="G596" s="876"/>
      <c r="H596" s="875"/>
      <c r="I596" s="876"/>
      <c r="J596" s="875"/>
      <c r="K596" s="876"/>
      <c r="L596" s="875"/>
      <c r="M596" s="876"/>
      <c r="N596" s="875"/>
      <c r="O596" s="876"/>
      <c r="P596" s="332"/>
      <c r="Q596" s="332"/>
      <c r="R596" s="332"/>
      <c r="S596" s="332"/>
      <c r="T596" s="332"/>
      <c r="U596" s="332"/>
      <c r="V596" s="332"/>
      <c r="W596" s="332"/>
    </row>
    <row r="597" spans="1:23" hidden="1" x14ac:dyDescent="0.35">
      <c r="A597" s="332"/>
      <c r="B597" s="332"/>
      <c r="C597" s="361"/>
      <c r="D597" s="360" t="str">
        <f>D596&amp;"KW"</f>
        <v>KW</v>
      </c>
      <c r="E597" s="359" t="s">
        <v>292</v>
      </c>
      <c r="F597" s="875"/>
      <c r="G597" s="876"/>
      <c r="H597" s="875"/>
      <c r="I597" s="876"/>
      <c r="J597" s="875"/>
      <c r="K597" s="876"/>
      <c r="L597" s="875"/>
      <c r="M597" s="876"/>
      <c r="N597" s="875"/>
      <c r="O597" s="876"/>
      <c r="P597" s="332"/>
      <c r="Q597" s="332"/>
      <c r="R597" s="332"/>
      <c r="S597" s="332"/>
      <c r="T597" s="332"/>
      <c r="U597" s="332"/>
      <c r="V597" s="332"/>
      <c r="W597" s="332"/>
    </row>
    <row r="598" spans="1:23" hidden="1" x14ac:dyDescent="0.35">
      <c r="A598" s="332"/>
      <c r="B598" s="332"/>
      <c r="C598" s="361" t="s">
        <v>500</v>
      </c>
      <c r="D598" s="339"/>
      <c r="E598" s="359" t="s">
        <v>243</v>
      </c>
      <c r="F598" s="875"/>
      <c r="G598" s="876"/>
      <c r="H598" s="875"/>
      <c r="I598" s="876"/>
      <c r="J598" s="875"/>
      <c r="K598" s="876"/>
      <c r="L598" s="875"/>
      <c r="M598" s="876"/>
      <c r="N598" s="875"/>
      <c r="O598" s="876"/>
      <c r="P598" s="332"/>
      <c r="Q598" s="332"/>
      <c r="R598" s="332"/>
      <c r="S598" s="332"/>
      <c r="T598" s="332"/>
      <c r="U598" s="332"/>
      <c r="V598" s="332"/>
      <c r="W598" s="332"/>
    </row>
    <row r="599" spans="1:23" hidden="1" x14ac:dyDescent="0.35">
      <c r="A599" s="332"/>
      <c r="B599" s="332"/>
      <c r="C599" s="361"/>
      <c r="D599" s="360" t="str">
        <f>D598&amp;"KW"</f>
        <v>KW</v>
      </c>
      <c r="E599" s="359" t="s">
        <v>292</v>
      </c>
      <c r="F599" s="875"/>
      <c r="G599" s="876"/>
      <c r="H599" s="875"/>
      <c r="I599" s="876"/>
      <c r="J599" s="875"/>
      <c r="K599" s="876"/>
      <c r="L599" s="875"/>
      <c r="M599" s="876"/>
      <c r="N599" s="875"/>
      <c r="O599" s="876"/>
      <c r="P599" s="332"/>
      <c r="Q599" s="332"/>
      <c r="R599" s="332"/>
      <c r="S599" s="332"/>
      <c r="T599" s="332"/>
      <c r="U599" s="332"/>
      <c r="V599" s="332"/>
      <c r="W599" s="332"/>
    </row>
    <row r="600" spans="1:23" hidden="1" x14ac:dyDescent="0.35">
      <c r="A600" s="332"/>
      <c r="B600" s="332"/>
      <c r="C600" s="361" t="s">
        <v>501</v>
      </c>
      <c r="D600" s="339"/>
      <c r="E600" s="359" t="s">
        <v>243</v>
      </c>
      <c r="F600" s="875"/>
      <c r="G600" s="876"/>
      <c r="H600" s="875"/>
      <c r="I600" s="876"/>
      <c r="J600" s="875"/>
      <c r="K600" s="876"/>
      <c r="L600" s="875"/>
      <c r="M600" s="876"/>
      <c r="N600" s="875"/>
      <c r="O600" s="876"/>
      <c r="P600" s="332"/>
      <c r="Q600" s="332"/>
      <c r="R600" s="332"/>
      <c r="S600" s="332"/>
      <c r="T600" s="332"/>
      <c r="U600" s="332"/>
      <c r="V600" s="332"/>
      <c r="W600" s="332"/>
    </row>
    <row r="601" spans="1:23" hidden="1" x14ac:dyDescent="0.35">
      <c r="A601" s="332"/>
      <c r="B601" s="332"/>
      <c r="C601" s="361"/>
      <c r="D601" s="360" t="str">
        <f>D600&amp;"KW"</f>
        <v>KW</v>
      </c>
      <c r="E601" s="359" t="s">
        <v>292</v>
      </c>
      <c r="F601" s="875"/>
      <c r="G601" s="876"/>
      <c r="H601" s="875"/>
      <c r="I601" s="876"/>
      <c r="J601" s="875"/>
      <c r="K601" s="876"/>
      <c r="L601" s="875"/>
      <c r="M601" s="876"/>
      <c r="N601" s="875"/>
      <c r="O601" s="876"/>
      <c r="P601" s="332"/>
      <c r="Q601" s="332"/>
      <c r="R601" s="332"/>
      <c r="S601" s="332"/>
      <c r="T601" s="332"/>
      <c r="U601" s="332"/>
      <c r="V601" s="332"/>
      <c r="W601" s="332"/>
    </row>
    <row r="602" spans="1:23" hidden="1" x14ac:dyDescent="0.35">
      <c r="A602" s="332"/>
      <c r="B602" s="332"/>
      <c r="C602" s="361" t="s">
        <v>502</v>
      </c>
      <c r="D602" s="339"/>
      <c r="E602" s="359" t="s">
        <v>243</v>
      </c>
      <c r="F602" s="875"/>
      <c r="G602" s="876"/>
      <c r="H602" s="875"/>
      <c r="I602" s="876"/>
      <c r="J602" s="875"/>
      <c r="K602" s="876"/>
      <c r="L602" s="875"/>
      <c r="M602" s="876"/>
      <c r="N602" s="875"/>
      <c r="O602" s="876"/>
      <c r="P602" s="332"/>
      <c r="Q602" s="332"/>
      <c r="R602" s="332"/>
      <c r="S602" s="332"/>
      <c r="T602" s="332"/>
      <c r="U602" s="332"/>
      <c r="V602" s="332"/>
      <c r="W602" s="332"/>
    </row>
    <row r="603" spans="1:23" hidden="1" x14ac:dyDescent="0.35">
      <c r="A603" s="332"/>
      <c r="B603" s="332"/>
      <c r="C603" s="361"/>
      <c r="D603" s="360" t="str">
        <f>D602&amp;"KW"</f>
        <v>KW</v>
      </c>
      <c r="E603" s="359" t="s">
        <v>292</v>
      </c>
      <c r="F603" s="875"/>
      <c r="G603" s="876"/>
      <c r="H603" s="875"/>
      <c r="I603" s="876"/>
      <c r="J603" s="875"/>
      <c r="K603" s="876"/>
      <c r="L603" s="875"/>
      <c r="M603" s="876"/>
      <c r="N603" s="875"/>
      <c r="O603" s="876"/>
      <c r="P603" s="332"/>
      <c r="Q603" s="332"/>
      <c r="R603" s="332"/>
      <c r="S603" s="332"/>
      <c r="T603" s="332"/>
      <c r="U603" s="332"/>
      <c r="V603" s="332"/>
      <c r="W603" s="332"/>
    </row>
    <row r="604" spans="1:23" hidden="1" x14ac:dyDescent="0.35">
      <c r="A604" s="332"/>
      <c r="B604" s="332"/>
      <c r="C604" s="361" t="s">
        <v>503</v>
      </c>
      <c r="D604" s="339"/>
      <c r="E604" s="359" t="s">
        <v>243</v>
      </c>
      <c r="F604" s="875"/>
      <c r="G604" s="876"/>
      <c r="H604" s="875"/>
      <c r="I604" s="876"/>
      <c r="J604" s="875"/>
      <c r="K604" s="876"/>
      <c r="L604" s="875"/>
      <c r="M604" s="876"/>
      <c r="N604" s="875"/>
      <c r="O604" s="876"/>
      <c r="P604" s="332"/>
      <c r="Q604" s="332"/>
      <c r="R604" s="332"/>
      <c r="S604" s="332"/>
      <c r="T604" s="332"/>
      <c r="U604" s="332"/>
      <c r="V604" s="332"/>
      <c r="W604" s="332"/>
    </row>
    <row r="605" spans="1:23" hidden="1" x14ac:dyDescent="0.35">
      <c r="A605" s="332"/>
      <c r="B605" s="332"/>
      <c r="C605" s="361"/>
      <c r="D605" s="360" t="str">
        <f>D604&amp;"KW"</f>
        <v>KW</v>
      </c>
      <c r="E605" s="359" t="s">
        <v>292</v>
      </c>
      <c r="F605" s="875"/>
      <c r="G605" s="876"/>
      <c r="H605" s="875"/>
      <c r="I605" s="876"/>
      <c r="J605" s="875"/>
      <c r="K605" s="876"/>
      <c r="L605" s="875"/>
      <c r="M605" s="876"/>
      <c r="N605" s="875"/>
      <c r="O605" s="876"/>
      <c r="P605" s="332"/>
      <c r="Q605" s="332"/>
      <c r="R605" s="332"/>
      <c r="S605" s="332"/>
      <c r="T605" s="332"/>
      <c r="U605" s="332"/>
      <c r="V605" s="332"/>
      <c r="W605" s="332"/>
    </row>
    <row r="606" spans="1:23" hidden="1" x14ac:dyDescent="0.35">
      <c r="A606" s="332"/>
      <c r="B606" s="332"/>
      <c r="C606" s="361" t="s">
        <v>504</v>
      </c>
      <c r="D606" s="339"/>
      <c r="E606" s="359" t="s">
        <v>243</v>
      </c>
      <c r="F606" s="875"/>
      <c r="G606" s="876"/>
      <c r="H606" s="875"/>
      <c r="I606" s="876"/>
      <c r="J606" s="875"/>
      <c r="K606" s="876"/>
      <c r="L606" s="875"/>
      <c r="M606" s="876"/>
      <c r="N606" s="875"/>
      <c r="O606" s="876"/>
      <c r="P606" s="332"/>
      <c r="Q606" s="332"/>
      <c r="R606" s="332"/>
      <c r="S606" s="332"/>
      <c r="T606" s="332"/>
      <c r="U606" s="332"/>
      <c r="V606" s="332"/>
      <c r="W606" s="332"/>
    </row>
    <row r="607" spans="1:23" hidden="1" x14ac:dyDescent="0.35">
      <c r="A607" s="332"/>
      <c r="B607" s="332"/>
      <c r="C607" s="361"/>
      <c r="D607" s="360" t="str">
        <f>D606&amp;"KW"</f>
        <v>KW</v>
      </c>
      <c r="E607" s="359" t="s">
        <v>292</v>
      </c>
      <c r="F607" s="875"/>
      <c r="G607" s="876"/>
      <c r="H607" s="875"/>
      <c r="I607" s="876"/>
      <c r="J607" s="875"/>
      <c r="K607" s="876"/>
      <c r="L607" s="875"/>
      <c r="M607" s="876"/>
      <c r="N607" s="875"/>
      <c r="O607" s="876"/>
      <c r="P607" s="332"/>
      <c r="Q607" s="332"/>
      <c r="R607" s="332"/>
      <c r="S607" s="332"/>
      <c r="T607" s="332"/>
      <c r="U607" s="332"/>
      <c r="V607" s="332"/>
      <c r="W607" s="332"/>
    </row>
    <row r="608" spans="1:23" hidden="1" x14ac:dyDescent="0.35">
      <c r="A608" s="332"/>
      <c r="B608" s="332"/>
      <c r="C608" s="361" t="s">
        <v>505</v>
      </c>
      <c r="D608" s="339"/>
      <c r="E608" s="359" t="s">
        <v>243</v>
      </c>
      <c r="F608" s="875"/>
      <c r="G608" s="876"/>
      <c r="H608" s="875"/>
      <c r="I608" s="876"/>
      <c r="J608" s="875"/>
      <c r="K608" s="876"/>
      <c r="L608" s="875"/>
      <c r="M608" s="876"/>
      <c r="N608" s="875"/>
      <c r="O608" s="876"/>
      <c r="P608" s="332"/>
      <c r="Q608" s="332"/>
      <c r="R608" s="332"/>
      <c r="S608" s="332"/>
      <c r="T608" s="332"/>
      <c r="U608" s="332"/>
      <c r="V608" s="332"/>
      <c r="W608" s="332"/>
    </row>
    <row r="609" spans="1:23" hidden="1" x14ac:dyDescent="0.35">
      <c r="A609" s="332"/>
      <c r="B609" s="332"/>
      <c r="C609" s="361"/>
      <c r="D609" s="360" t="str">
        <f>D608&amp;"KW"</f>
        <v>KW</v>
      </c>
      <c r="E609" s="359" t="s">
        <v>292</v>
      </c>
      <c r="F609" s="875"/>
      <c r="G609" s="876"/>
      <c r="H609" s="875"/>
      <c r="I609" s="876"/>
      <c r="J609" s="875"/>
      <c r="K609" s="876"/>
      <c r="L609" s="875"/>
      <c r="M609" s="876"/>
      <c r="N609" s="875"/>
      <c r="O609" s="876"/>
      <c r="P609" s="332"/>
      <c r="Q609" s="332"/>
      <c r="R609" s="332"/>
      <c r="S609" s="332"/>
      <c r="T609" s="332"/>
      <c r="U609" s="332"/>
      <c r="V609" s="332"/>
      <c r="W609" s="332"/>
    </row>
    <row r="610" spans="1:23" hidden="1" x14ac:dyDescent="0.35">
      <c r="A610" s="332"/>
      <c r="B610" s="332"/>
      <c r="C610" s="361" t="s">
        <v>506</v>
      </c>
      <c r="D610" s="339"/>
      <c r="E610" s="359" t="s">
        <v>243</v>
      </c>
      <c r="F610" s="875"/>
      <c r="G610" s="876"/>
      <c r="H610" s="875"/>
      <c r="I610" s="876"/>
      <c r="J610" s="875"/>
      <c r="K610" s="876"/>
      <c r="L610" s="875"/>
      <c r="M610" s="876"/>
      <c r="N610" s="875"/>
      <c r="O610" s="876"/>
      <c r="P610" s="332"/>
      <c r="Q610" s="332"/>
      <c r="R610" s="332"/>
      <c r="S610" s="332"/>
      <c r="T610" s="332"/>
      <c r="U610" s="332"/>
      <c r="V610" s="332"/>
      <c r="W610" s="332"/>
    </row>
    <row r="611" spans="1:23" hidden="1" x14ac:dyDescent="0.35">
      <c r="A611" s="332"/>
      <c r="B611" s="332"/>
      <c r="C611" s="361"/>
      <c r="D611" s="360" t="str">
        <f>D610&amp;"KW"</f>
        <v>KW</v>
      </c>
      <c r="E611" s="359" t="s">
        <v>292</v>
      </c>
      <c r="F611" s="875"/>
      <c r="G611" s="876"/>
      <c r="H611" s="875"/>
      <c r="I611" s="876"/>
      <c r="J611" s="875"/>
      <c r="K611" s="876"/>
      <c r="L611" s="875"/>
      <c r="M611" s="876"/>
      <c r="N611" s="875"/>
      <c r="O611" s="876"/>
      <c r="P611" s="332"/>
      <c r="Q611" s="332"/>
      <c r="R611" s="332"/>
      <c r="S611" s="332"/>
      <c r="T611" s="332"/>
      <c r="U611" s="332"/>
      <c r="V611" s="332"/>
      <c r="W611" s="332"/>
    </row>
    <row r="612" spans="1:23" hidden="1" x14ac:dyDescent="0.35">
      <c r="A612" s="332"/>
      <c r="B612" s="332"/>
      <c r="C612" s="361" t="s">
        <v>507</v>
      </c>
      <c r="D612" s="339"/>
      <c r="E612" s="359" t="s">
        <v>243</v>
      </c>
      <c r="F612" s="875"/>
      <c r="G612" s="876"/>
      <c r="H612" s="875"/>
      <c r="I612" s="876"/>
      <c r="J612" s="875"/>
      <c r="K612" s="876"/>
      <c r="L612" s="875"/>
      <c r="M612" s="876"/>
      <c r="N612" s="875"/>
      <c r="O612" s="876"/>
      <c r="P612" s="332"/>
      <c r="Q612" s="332"/>
      <c r="R612" s="332"/>
      <c r="S612" s="332"/>
      <c r="T612" s="332"/>
      <c r="U612" s="332"/>
      <c r="V612" s="332"/>
      <c r="W612" s="332"/>
    </row>
    <row r="613" spans="1:23" hidden="1" x14ac:dyDescent="0.35">
      <c r="A613" s="332"/>
      <c r="B613" s="332"/>
      <c r="C613" s="361"/>
      <c r="D613" s="360" t="str">
        <f>D612&amp;"KW"</f>
        <v>KW</v>
      </c>
      <c r="E613" s="359" t="s">
        <v>292</v>
      </c>
      <c r="F613" s="875"/>
      <c r="G613" s="876"/>
      <c r="H613" s="875"/>
      <c r="I613" s="876"/>
      <c r="J613" s="875"/>
      <c r="K613" s="876"/>
      <c r="L613" s="875"/>
      <c r="M613" s="876"/>
      <c r="N613" s="875"/>
      <c r="O613" s="876"/>
      <c r="P613" s="332"/>
      <c r="Q613" s="332"/>
      <c r="R613" s="332"/>
      <c r="S613" s="332"/>
      <c r="T613" s="332"/>
      <c r="U613" s="332"/>
      <c r="V613" s="332"/>
      <c r="W613" s="332"/>
    </row>
    <row r="614" spans="1:23" hidden="1" x14ac:dyDescent="0.35">
      <c r="A614" s="332"/>
      <c r="B614" s="332"/>
      <c r="C614" s="361" t="s">
        <v>508</v>
      </c>
      <c r="D614" s="339"/>
      <c r="E614" s="359" t="s">
        <v>243</v>
      </c>
      <c r="F614" s="875"/>
      <c r="G614" s="876"/>
      <c r="H614" s="875"/>
      <c r="I614" s="876"/>
      <c r="J614" s="875"/>
      <c r="K614" s="876"/>
      <c r="L614" s="875"/>
      <c r="M614" s="876"/>
      <c r="N614" s="875"/>
      <c r="O614" s="876"/>
      <c r="P614" s="332"/>
      <c r="Q614" s="332"/>
      <c r="R614" s="332"/>
      <c r="S614" s="332"/>
      <c r="T614" s="332"/>
      <c r="U614" s="332"/>
      <c r="V614" s="332"/>
      <c r="W614" s="332"/>
    </row>
    <row r="615" spans="1:23" hidden="1" x14ac:dyDescent="0.35">
      <c r="A615" s="332"/>
      <c r="B615" s="332"/>
      <c r="C615" s="361"/>
      <c r="D615" s="360" t="str">
        <f>D614&amp;"KW"</f>
        <v>KW</v>
      </c>
      <c r="E615" s="359" t="s">
        <v>292</v>
      </c>
      <c r="F615" s="875"/>
      <c r="G615" s="876"/>
      <c r="H615" s="875"/>
      <c r="I615" s="876"/>
      <c r="J615" s="875"/>
      <c r="K615" s="876"/>
      <c r="L615" s="875"/>
      <c r="M615" s="876"/>
      <c r="N615" s="875"/>
      <c r="O615" s="876"/>
      <c r="P615" s="332"/>
      <c r="Q615" s="332"/>
      <c r="R615" s="332"/>
      <c r="S615" s="332"/>
      <c r="T615" s="332"/>
      <c r="U615" s="332"/>
      <c r="V615" s="332"/>
      <c r="W615" s="332"/>
    </row>
    <row r="616" spans="1:23" hidden="1" x14ac:dyDescent="0.35">
      <c r="A616" s="332"/>
      <c r="B616" s="332"/>
      <c r="C616" s="361" t="s">
        <v>509</v>
      </c>
      <c r="D616" s="339"/>
      <c r="E616" s="359" t="s">
        <v>243</v>
      </c>
      <c r="F616" s="875"/>
      <c r="G616" s="876"/>
      <c r="H616" s="875"/>
      <c r="I616" s="876"/>
      <c r="J616" s="875"/>
      <c r="K616" s="876"/>
      <c r="L616" s="875"/>
      <c r="M616" s="876"/>
      <c r="N616" s="875"/>
      <c r="O616" s="876"/>
      <c r="P616" s="332"/>
      <c r="Q616" s="332"/>
      <c r="R616" s="332"/>
      <c r="S616" s="332"/>
      <c r="T616" s="332"/>
      <c r="U616" s="332"/>
      <c r="V616" s="332"/>
      <c r="W616" s="332"/>
    </row>
    <row r="617" spans="1:23" hidden="1" x14ac:dyDescent="0.35">
      <c r="A617" s="332"/>
      <c r="B617" s="332"/>
      <c r="C617" s="361"/>
      <c r="D617" s="360" t="str">
        <f>D616&amp;"KW"</f>
        <v>KW</v>
      </c>
      <c r="E617" s="359" t="s">
        <v>292</v>
      </c>
      <c r="F617" s="875"/>
      <c r="G617" s="876"/>
      <c r="H617" s="875"/>
      <c r="I617" s="876"/>
      <c r="J617" s="875"/>
      <c r="K617" s="876"/>
      <c r="L617" s="875"/>
      <c r="M617" s="876"/>
      <c r="N617" s="875"/>
      <c r="O617" s="876"/>
      <c r="P617" s="332"/>
      <c r="Q617" s="332"/>
      <c r="R617" s="332"/>
      <c r="S617" s="332"/>
      <c r="T617" s="332"/>
      <c r="U617" s="332"/>
      <c r="V617" s="332"/>
      <c r="W617" s="332"/>
    </row>
    <row r="618" spans="1:23" hidden="1" x14ac:dyDescent="0.35">
      <c r="A618" s="332"/>
      <c r="B618" s="332"/>
      <c r="C618" s="361" t="s">
        <v>510</v>
      </c>
      <c r="D618" s="339"/>
      <c r="E618" s="359" t="s">
        <v>243</v>
      </c>
      <c r="F618" s="875"/>
      <c r="G618" s="876"/>
      <c r="H618" s="875"/>
      <c r="I618" s="876"/>
      <c r="J618" s="875"/>
      <c r="K618" s="876"/>
      <c r="L618" s="875"/>
      <c r="M618" s="876"/>
      <c r="N618" s="875"/>
      <c r="O618" s="876"/>
      <c r="P618" s="332"/>
      <c r="Q618" s="332"/>
      <c r="R618" s="332"/>
      <c r="S618" s="332"/>
      <c r="T618" s="332"/>
      <c r="U618" s="332"/>
      <c r="V618" s="332"/>
      <c r="W618" s="332"/>
    </row>
    <row r="619" spans="1:23" hidden="1" x14ac:dyDescent="0.35">
      <c r="A619" s="332"/>
      <c r="B619" s="332"/>
      <c r="C619" s="361"/>
      <c r="D619" s="360" t="str">
        <f>D618&amp;"KW"</f>
        <v>KW</v>
      </c>
      <c r="E619" s="359" t="s">
        <v>292</v>
      </c>
      <c r="F619" s="875"/>
      <c r="G619" s="876"/>
      <c r="H619" s="875"/>
      <c r="I619" s="876"/>
      <c r="J619" s="875"/>
      <c r="K619" s="876"/>
      <c r="L619" s="875"/>
      <c r="M619" s="876"/>
      <c r="N619" s="875"/>
      <c r="O619" s="876"/>
      <c r="P619" s="332"/>
      <c r="Q619" s="332"/>
      <c r="R619" s="332"/>
      <c r="S619" s="332"/>
      <c r="T619" s="332"/>
      <c r="U619" s="332"/>
      <c r="V619" s="332"/>
      <c r="W619" s="332"/>
    </row>
    <row r="620" spans="1:23" hidden="1" x14ac:dyDescent="0.35">
      <c r="A620" s="332"/>
      <c r="B620" s="332"/>
      <c r="C620" s="361" t="s">
        <v>511</v>
      </c>
      <c r="D620" s="339"/>
      <c r="E620" s="359" t="s">
        <v>243</v>
      </c>
      <c r="F620" s="875"/>
      <c r="G620" s="876"/>
      <c r="H620" s="875"/>
      <c r="I620" s="876"/>
      <c r="J620" s="875"/>
      <c r="K620" s="876"/>
      <c r="L620" s="875"/>
      <c r="M620" s="876"/>
      <c r="N620" s="875"/>
      <c r="O620" s="876"/>
      <c r="P620" s="332"/>
      <c r="Q620" s="332"/>
      <c r="R620" s="332"/>
      <c r="S620" s="332"/>
      <c r="T620" s="332"/>
      <c r="U620" s="332"/>
      <c r="V620" s="332"/>
      <c r="W620" s="332"/>
    </row>
    <row r="621" spans="1:23" hidden="1" x14ac:dyDescent="0.35">
      <c r="A621" s="332"/>
      <c r="B621" s="332"/>
      <c r="C621" s="361"/>
      <c r="D621" s="360" t="str">
        <f>D620&amp;"KW"</f>
        <v>KW</v>
      </c>
      <c r="E621" s="359" t="s">
        <v>292</v>
      </c>
      <c r="F621" s="875"/>
      <c r="G621" s="876"/>
      <c r="H621" s="875"/>
      <c r="I621" s="876"/>
      <c r="J621" s="875"/>
      <c r="K621" s="876"/>
      <c r="L621" s="875"/>
      <c r="M621" s="876"/>
      <c r="N621" s="875"/>
      <c r="O621" s="876"/>
      <c r="P621" s="332"/>
      <c r="Q621" s="332"/>
      <c r="R621" s="332"/>
      <c r="S621" s="332"/>
      <c r="T621" s="332"/>
      <c r="U621" s="332"/>
      <c r="V621" s="332"/>
      <c r="W621" s="332"/>
    </row>
    <row r="622" spans="1:23" hidden="1" x14ac:dyDescent="0.35">
      <c r="A622" s="332"/>
      <c r="B622" s="332"/>
      <c r="C622" s="361" t="s">
        <v>512</v>
      </c>
      <c r="D622" s="339"/>
      <c r="E622" s="359" t="s">
        <v>243</v>
      </c>
      <c r="F622" s="875"/>
      <c r="G622" s="876"/>
      <c r="H622" s="875"/>
      <c r="I622" s="876"/>
      <c r="J622" s="875"/>
      <c r="K622" s="876"/>
      <c r="L622" s="875"/>
      <c r="M622" s="876"/>
      <c r="N622" s="875"/>
      <c r="O622" s="876"/>
      <c r="P622" s="332"/>
      <c r="Q622" s="332"/>
      <c r="R622" s="332"/>
      <c r="S622" s="332"/>
      <c r="T622" s="332"/>
      <c r="U622" s="332"/>
      <c r="V622" s="332"/>
      <c r="W622" s="332"/>
    </row>
    <row r="623" spans="1:23" hidden="1" x14ac:dyDescent="0.35">
      <c r="A623" s="332"/>
      <c r="B623" s="332"/>
      <c r="C623" s="361"/>
      <c r="D623" s="360" t="str">
        <f>D622&amp;"KW"</f>
        <v>KW</v>
      </c>
      <c r="E623" s="359" t="s">
        <v>292</v>
      </c>
      <c r="F623" s="875"/>
      <c r="G623" s="876"/>
      <c r="H623" s="875"/>
      <c r="I623" s="876"/>
      <c r="J623" s="875"/>
      <c r="K623" s="876"/>
      <c r="L623" s="875"/>
      <c r="M623" s="876"/>
      <c r="N623" s="875"/>
      <c r="O623" s="876"/>
      <c r="P623" s="332"/>
      <c r="Q623" s="332"/>
      <c r="R623" s="332"/>
      <c r="S623" s="332"/>
      <c r="T623" s="332"/>
      <c r="U623" s="332"/>
      <c r="V623" s="332"/>
      <c r="W623" s="332"/>
    </row>
    <row r="624" spans="1:23" hidden="1" x14ac:dyDescent="0.35">
      <c r="A624" s="332"/>
      <c r="B624" s="332"/>
      <c r="C624" s="361" t="s">
        <v>513</v>
      </c>
      <c r="D624" s="339"/>
      <c r="E624" s="359" t="s">
        <v>243</v>
      </c>
      <c r="F624" s="875"/>
      <c r="G624" s="876"/>
      <c r="H624" s="875"/>
      <c r="I624" s="876"/>
      <c r="J624" s="875"/>
      <c r="K624" s="876"/>
      <c r="L624" s="875"/>
      <c r="M624" s="876"/>
      <c r="N624" s="875"/>
      <c r="O624" s="876"/>
      <c r="P624" s="332"/>
      <c r="Q624" s="332"/>
      <c r="R624" s="332"/>
      <c r="S624" s="332"/>
      <c r="T624" s="332"/>
      <c r="U624" s="332"/>
      <c r="V624" s="332"/>
      <c r="W624" s="332"/>
    </row>
    <row r="625" spans="1:23" hidden="1" x14ac:dyDescent="0.35">
      <c r="A625" s="332"/>
      <c r="B625" s="332"/>
      <c r="C625" s="361"/>
      <c r="D625" s="360" t="str">
        <f>D624&amp;"KW"</f>
        <v>KW</v>
      </c>
      <c r="E625" s="359" t="s">
        <v>292</v>
      </c>
      <c r="F625" s="875"/>
      <c r="G625" s="876"/>
      <c r="H625" s="875"/>
      <c r="I625" s="876"/>
      <c r="J625" s="875"/>
      <c r="K625" s="876"/>
      <c r="L625" s="875"/>
      <c r="M625" s="876"/>
      <c r="N625" s="875"/>
      <c r="O625" s="876"/>
      <c r="P625" s="332"/>
      <c r="Q625" s="332"/>
      <c r="R625" s="332"/>
      <c r="S625" s="332"/>
      <c r="T625" s="332"/>
      <c r="U625" s="332"/>
      <c r="V625" s="332"/>
      <c r="W625" s="332"/>
    </row>
    <row r="626" spans="1:23" hidden="1" x14ac:dyDescent="0.35">
      <c r="A626" s="332"/>
      <c r="B626" s="332"/>
      <c r="C626" s="361" t="s">
        <v>514</v>
      </c>
      <c r="D626" s="339"/>
      <c r="E626" s="359" t="s">
        <v>243</v>
      </c>
      <c r="F626" s="875"/>
      <c r="G626" s="876"/>
      <c r="H626" s="875"/>
      <c r="I626" s="876"/>
      <c r="J626" s="875"/>
      <c r="K626" s="876"/>
      <c r="L626" s="875"/>
      <c r="M626" s="876"/>
      <c r="N626" s="875"/>
      <c r="O626" s="876"/>
      <c r="P626" s="332"/>
      <c r="Q626" s="332"/>
      <c r="R626" s="332"/>
      <c r="S626" s="332"/>
      <c r="T626" s="332"/>
      <c r="U626" s="332"/>
      <c r="V626" s="332"/>
      <c r="W626" s="332"/>
    </row>
    <row r="627" spans="1:23" hidden="1" x14ac:dyDescent="0.35">
      <c r="A627" s="332"/>
      <c r="B627" s="332"/>
      <c r="C627" s="361"/>
      <c r="D627" s="360" t="str">
        <f>D626&amp;"KW"</f>
        <v>KW</v>
      </c>
      <c r="E627" s="359" t="s">
        <v>292</v>
      </c>
      <c r="F627" s="875"/>
      <c r="G627" s="876"/>
      <c r="H627" s="875"/>
      <c r="I627" s="876"/>
      <c r="J627" s="875"/>
      <c r="K627" s="876"/>
      <c r="L627" s="875"/>
      <c r="M627" s="876"/>
      <c r="N627" s="875"/>
      <c r="O627" s="876"/>
      <c r="P627" s="332"/>
      <c r="Q627" s="332"/>
      <c r="R627" s="332"/>
      <c r="S627" s="332"/>
      <c r="T627" s="332"/>
      <c r="U627" s="332"/>
      <c r="V627" s="332"/>
      <c r="W627" s="332"/>
    </row>
    <row r="628" spans="1:23" hidden="1" x14ac:dyDescent="0.35">
      <c r="A628" s="332"/>
      <c r="B628" s="332"/>
      <c r="C628" s="361" t="s">
        <v>515</v>
      </c>
      <c r="D628" s="339"/>
      <c r="E628" s="359" t="s">
        <v>243</v>
      </c>
      <c r="F628" s="875"/>
      <c r="G628" s="876"/>
      <c r="H628" s="875"/>
      <c r="I628" s="876"/>
      <c r="J628" s="875"/>
      <c r="K628" s="876"/>
      <c r="L628" s="875"/>
      <c r="M628" s="876"/>
      <c r="N628" s="875"/>
      <c r="O628" s="876"/>
      <c r="P628" s="332"/>
      <c r="Q628" s="332"/>
      <c r="R628" s="332"/>
      <c r="S628" s="332"/>
      <c r="T628" s="332"/>
      <c r="U628" s="332"/>
      <c r="V628" s="332"/>
      <c r="W628" s="332"/>
    </row>
    <row r="629" spans="1:23" hidden="1" x14ac:dyDescent="0.35">
      <c r="A629" s="332"/>
      <c r="B629" s="332"/>
      <c r="C629" s="361"/>
      <c r="D629" s="360" t="str">
        <f>D628&amp;"KW"</f>
        <v>KW</v>
      </c>
      <c r="E629" s="359" t="s">
        <v>292</v>
      </c>
      <c r="F629" s="875"/>
      <c r="G629" s="876"/>
      <c r="H629" s="875"/>
      <c r="I629" s="876"/>
      <c r="J629" s="875"/>
      <c r="K629" s="876"/>
      <c r="L629" s="875"/>
      <c r="M629" s="876"/>
      <c r="N629" s="875"/>
      <c r="O629" s="876"/>
      <c r="P629" s="332"/>
      <c r="Q629" s="332"/>
      <c r="R629" s="332"/>
      <c r="S629" s="332"/>
      <c r="T629" s="332"/>
      <c r="U629" s="332"/>
      <c r="V629" s="332"/>
      <c r="W629" s="332"/>
    </row>
    <row r="630" spans="1:23" hidden="1" x14ac:dyDescent="0.35">
      <c r="A630" s="332"/>
      <c r="B630" s="332"/>
      <c r="C630" s="361" t="s">
        <v>516</v>
      </c>
      <c r="D630" s="339"/>
      <c r="E630" s="359" t="s">
        <v>243</v>
      </c>
      <c r="F630" s="875"/>
      <c r="G630" s="876"/>
      <c r="H630" s="875"/>
      <c r="I630" s="876"/>
      <c r="J630" s="875"/>
      <c r="K630" s="876"/>
      <c r="L630" s="875"/>
      <c r="M630" s="876"/>
      <c r="N630" s="875"/>
      <c r="O630" s="876"/>
      <c r="P630" s="332"/>
      <c r="Q630" s="332"/>
      <c r="R630" s="332"/>
      <c r="S630" s="332"/>
      <c r="T630" s="332"/>
      <c r="U630" s="332"/>
      <c r="V630" s="332"/>
      <c r="W630" s="332"/>
    </row>
    <row r="631" spans="1:23" hidden="1" x14ac:dyDescent="0.35">
      <c r="A631" s="332"/>
      <c r="B631" s="332"/>
      <c r="C631" s="361"/>
      <c r="D631" s="360" t="str">
        <f>D630&amp;"KW"</f>
        <v>KW</v>
      </c>
      <c r="E631" s="359" t="s">
        <v>292</v>
      </c>
      <c r="F631" s="875"/>
      <c r="G631" s="876"/>
      <c r="H631" s="875"/>
      <c r="I631" s="876"/>
      <c r="J631" s="875"/>
      <c r="K631" s="876"/>
      <c r="L631" s="875"/>
      <c r="M631" s="876"/>
      <c r="N631" s="875"/>
      <c r="O631" s="876"/>
      <c r="P631" s="332"/>
      <c r="Q631" s="332"/>
      <c r="R631" s="332"/>
      <c r="S631" s="332"/>
      <c r="T631" s="332"/>
      <c r="U631" s="332"/>
      <c r="V631" s="332"/>
      <c r="W631" s="332"/>
    </row>
    <row r="632" spans="1:23" hidden="1" x14ac:dyDescent="0.35">
      <c r="A632" s="332"/>
      <c r="B632" s="332"/>
      <c r="C632" s="361" t="s">
        <v>517</v>
      </c>
      <c r="D632" s="339"/>
      <c r="E632" s="359" t="s">
        <v>243</v>
      </c>
      <c r="F632" s="875"/>
      <c r="G632" s="876"/>
      <c r="H632" s="875"/>
      <c r="I632" s="876"/>
      <c r="J632" s="875"/>
      <c r="K632" s="876"/>
      <c r="L632" s="875"/>
      <c r="M632" s="876"/>
      <c r="N632" s="875"/>
      <c r="O632" s="876"/>
      <c r="P632" s="332"/>
      <c r="Q632" s="332"/>
      <c r="R632" s="332"/>
      <c r="S632" s="332"/>
      <c r="T632" s="332"/>
      <c r="U632" s="332"/>
      <c r="V632" s="332"/>
      <c r="W632" s="332"/>
    </row>
    <row r="633" spans="1:23" hidden="1" x14ac:dyDescent="0.35">
      <c r="A633" s="332"/>
      <c r="B633" s="332"/>
      <c r="C633" s="361"/>
      <c r="D633" s="360" t="str">
        <f>D632&amp;"KW"</f>
        <v>KW</v>
      </c>
      <c r="E633" s="359" t="s">
        <v>292</v>
      </c>
      <c r="F633" s="875"/>
      <c r="G633" s="876"/>
      <c r="H633" s="875"/>
      <c r="I633" s="876"/>
      <c r="J633" s="875"/>
      <c r="K633" s="876"/>
      <c r="L633" s="875"/>
      <c r="M633" s="876"/>
      <c r="N633" s="875"/>
      <c r="O633" s="876"/>
      <c r="P633" s="332"/>
      <c r="Q633" s="332"/>
      <c r="R633" s="332"/>
      <c r="S633" s="332"/>
      <c r="T633" s="332"/>
      <c r="U633" s="332"/>
      <c r="V633" s="332"/>
      <c r="W633" s="332"/>
    </row>
    <row r="634" spans="1:23" hidden="1" x14ac:dyDescent="0.35">
      <c r="A634" s="332"/>
      <c r="B634" s="332"/>
      <c r="C634" s="361" t="s">
        <v>518</v>
      </c>
      <c r="D634" s="339"/>
      <c r="E634" s="359" t="s">
        <v>243</v>
      </c>
      <c r="F634" s="875"/>
      <c r="G634" s="876"/>
      <c r="H634" s="875"/>
      <c r="I634" s="876"/>
      <c r="J634" s="875"/>
      <c r="K634" s="876"/>
      <c r="L634" s="875"/>
      <c r="M634" s="876"/>
      <c r="N634" s="875"/>
      <c r="O634" s="876"/>
      <c r="P634" s="332"/>
      <c r="Q634" s="332"/>
      <c r="R634" s="332"/>
      <c r="S634" s="332"/>
      <c r="T634" s="332"/>
      <c r="U634" s="332"/>
      <c r="V634" s="332"/>
      <c r="W634" s="332"/>
    </row>
    <row r="635" spans="1:23" hidden="1" x14ac:dyDescent="0.35">
      <c r="A635" s="332"/>
      <c r="B635" s="332"/>
      <c r="C635" s="361"/>
      <c r="D635" s="360" t="str">
        <f>D634&amp;"KW"</f>
        <v>KW</v>
      </c>
      <c r="E635" s="359" t="s">
        <v>292</v>
      </c>
      <c r="F635" s="875"/>
      <c r="G635" s="876"/>
      <c r="H635" s="875"/>
      <c r="I635" s="876"/>
      <c r="J635" s="875"/>
      <c r="K635" s="876"/>
      <c r="L635" s="875"/>
      <c r="M635" s="876"/>
      <c r="N635" s="875"/>
      <c r="O635" s="876"/>
      <c r="P635" s="332"/>
      <c r="Q635" s="332"/>
      <c r="R635" s="332"/>
      <c r="S635" s="332"/>
      <c r="T635" s="332"/>
      <c r="U635" s="332"/>
      <c r="V635" s="332"/>
      <c r="W635" s="332"/>
    </row>
    <row r="636" spans="1:23" hidden="1" x14ac:dyDescent="0.35">
      <c r="A636" s="332"/>
      <c r="B636" s="332"/>
      <c r="C636" s="361" t="s">
        <v>519</v>
      </c>
      <c r="D636" s="339"/>
      <c r="E636" s="359" t="s">
        <v>243</v>
      </c>
      <c r="F636" s="875"/>
      <c r="G636" s="876"/>
      <c r="H636" s="875"/>
      <c r="I636" s="876"/>
      <c r="J636" s="875"/>
      <c r="K636" s="876"/>
      <c r="L636" s="875"/>
      <c r="M636" s="876"/>
      <c r="N636" s="875"/>
      <c r="O636" s="876"/>
      <c r="P636" s="332"/>
      <c r="Q636" s="332"/>
      <c r="R636" s="332"/>
      <c r="S636" s="332"/>
      <c r="T636" s="332"/>
      <c r="U636" s="332"/>
      <c r="V636" s="332"/>
      <c r="W636" s="332"/>
    </row>
    <row r="637" spans="1:23" hidden="1" x14ac:dyDescent="0.35">
      <c r="A637" s="332"/>
      <c r="B637" s="332"/>
      <c r="C637" s="361"/>
      <c r="D637" s="360" t="str">
        <f>D636&amp;"KW"</f>
        <v>KW</v>
      </c>
      <c r="E637" s="359" t="s">
        <v>292</v>
      </c>
      <c r="F637" s="875"/>
      <c r="G637" s="876"/>
      <c r="H637" s="875"/>
      <c r="I637" s="876"/>
      <c r="J637" s="875"/>
      <c r="K637" s="876"/>
      <c r="L637" s="875"/>
      <c r="M637" s="876"/>
      <c r="N637" s="875"/>
      <c r="O637" s="876"/>
      <c r="P637" s="332"/>
      <c r="Q637" s="332"/>
      <c r="R637" s="332"/>
      <c r="S637" s="332"/>
      <c r="T637" s="332"/>
      <c r="U637" s="332"/>
      <c r="V637" s="332"/>
      <c r="W637" s="332"/>
    </row>
    <row r="638" spans="1:23" hidden="1" x14ac:dyDescent="0.35">
      <c r="A638" s="332"/>
      <c r="B638" s="332"/>
      <c r="C638" s="361" t="s">
        <v>520</v>
      </c>
      <c r="D638" s="339"/>
      <c r="E638" s="359" t="s">
        <v>243</v>
      </c>
      <c r="F638" s="875"/>
      <c r="G638" s="876"/>
      <c r="H638" s="875"/>
      <c r="I638" s="876"/>
      <c r="J638" s="875"/>
      <c r="K638" s="876"/>
      <c r="L638" s="875"/>
      <c r="M638" s="876"/>
      <c r="N638" s="875"/>
      <c r="O638" s="876"/>
      <c r="P638" s="332"/>
      <c r="Q638" s="332"/>
      <c r="R638" s="332"/>
      <c r="S638" s="332"/>
      <c r="T638" s="332"/>
      <c r="U638" s="332"/>
      <c r="V638" s="332"/>
      <c r="W638" s="332"/>
    </row>
    <row r="639" spans="1:23" hidden="1" x14ac:dyDescent="0.35">
      <c r="A639" s="332"/>
      <c r="B639" s="332"/>
      <c r="C639" s="361"/>
      <c r="D639" s="360" t="str">
        <f>D638&amp;"KW"</f>
        <v>KW</v>
      </c>
      <c r="E639" s="359" t="s">
        <v>292</v>
      </c>
      <c r="F639" s="875"/>
      <c r="G639" s="876"/>
      <c r="H639" s="875"/>
      <c r="I639" s="876"/>
      <c r="J639" s="875"/>
      <c r="K639" s="876"/>
      <c r="L639" s="875"/>
      <c r="M639" s="876"/>
      <c r="N639" s="875"/>
      <c r="O639" s="876"/>
      <c r="P639" s="332"/>
      <c r="Q639" s="332"/>
      <c r="R639" s="332"/>
      <c r="S639" s="332"/>
      <c r="T639" s="332"/>
      <c r="U639" s="332"/>
      <c r="V639" s="332"/>
      <c r="W639" s="332"/>
    </row>
    <row r="640" spans="1:23" hidden="1" x14ac:dyDescent="0.35">
      <c r="A640" s="332"/>
      <c r="B640" s="332"/>
      <c r="C640" s="361" t="s">
        <v>521</v>
      </c>
      <c r="D640" s="339"/>
      <c r="E640" s="359" t="s">
        <v>243</v>
      </c>
      <c r="F640" s="875"/>
      <c r="G640" s="876"/>
      <c r="H640" s="875"/>
      <c r="I640" s="876"/>
      <c r="J640" s="875"/>
      <c r="K640" s="876"/>
      <c r="L640" s="875"/>
      <c r="M640" s="876"/>
      <c r="N640" s="875"/>
      <c r="O640" s="876"/>
      <c r="P640" s="332"/>
      <c r="Q640" s="332"/>
      <c r="R640" s="332"/>
      <c r="S640" s="332"/>
      <c r="T640" s="332"/>
      <c r="U640" s="332"/>
      <c r="V640" s="332"/>
      <c r="W640" s="332"/>
    </row>
    <row r="641" spans="1:23" hidden="1" x14ac:dyDescent="0.35">
      <c r="A641" s="332"/>
      <c r="B641" s="332"/>
      <c r="C641" s="361"/>
      <c r="D641" s="360" t="str">
        <f>D640&amp;"KW"</f>
        <v>KW</v>
      </c>
      <c r="E641" s="359" t="s">
        <v>292</v>
      </c>
      <c r="F641" s="875"/>
      <c r="G641" s="876"/>
      <c r="H641" s="875"/>
      <c r="I641" s="876"/>
      <c r="J641" s="875"/>
      <c r="K641" s="876"/>
      <c r="L641" s="875"/>
      <c r="M641" s="876"/>
      <c r="N641" s="875"/>
      <c r="O641" s="876"/>
      <c r="P641" s="332"/>
      <c r="Q641" s="332"/>
      <c r="R641" s="332"/>
      <c r="S641" s="332"/>
      <c r="T641" s="332"/>
      <c r="U641" s="332"/>
      <c r="V641" s="332"/>
      <c r="W641" s="332"/>
    </row>
    <row r="642" spans="1:23" hidden="1" x14ac:dyDescent="0.35">
      <c r="A642" s="332"/>
      <c r="B642" s="332"/>
      <c r="C642" s="361" t="s">
        <v>522</v>
      </c>
      <c r="D642" s="339"/>
      <c r="E642" s="359" t="s">
        <v>243</v>
      </c>
      <c r="F642" s="875"/>
      <c r="G642" s="876"/>
      <c r="H642" s="875"/>
      <c r="I642" s="876"/>
      <c r="J642" s="875"/>
      <c r="K642" s="876"/>
      <c r="L642" s="875"/>
      <c r="M642" s="876"/>
      <c r="N642" s="875"/>
      <c r="O642" s="876"/>
      <c r="P642" s="332"/>
      <c r="Q642" s="332"/>
      <c r="R642" s="332"/>
      <c r="S642" s="332"/>
      <c r="T642" s="332"/>
      <c r="U642" s="332"/>
      <c r="V642" s="332"/>
      <c r="W642" s="332"/>
    </row>
    <row r="643" spans="1:23" hidden="1" x14ac:dyDescent="0.35">
      <c r="A643" s="332"/>
      <c r="B643" s="332"/>
      <c r="C643" s="361"/>
      <c r="D643" s="360" t="str">
        <f>D642&amp;"KW"</f>
        <v>KW</v>
      </c>
      <c r="E643" s="359" t="s">
        <v>292</v>
      </c>
      <c r="F643" s="875"/>
      <c r="G643" s="876"/>
      <c r="H643" s="875"/>
      <c r="I643" s="876"/>
      <c r="J643" s="875"/>
      <c r="K643" s="876"/>
      <c r="L643" s="875"/>
      <c r="M643" s="876"/>
      <c r="N643" s="875"/>
      <c r="O643" s="876"/>
      <c r="P643" s="332"/>
      <c r="Q643" s="332"/>
      <c r="R643" s="332"/>
      <c r="S643" s="332"/>
      <c r="T643" s="332"/>
      <c r="U643" s="332"/>
      <c r="V643" s="332"/>
      <c r="W643" s="332"/>
    </row>
    <row r="644" spans="1:23" hidden="1" x14ac:dyDescent="0.35">
      <c r="A644" s="332"/>
      <c r="B644" s="332"/>
      <c r="C644" s="361" t="s">
        <v>523</v>
      </c>
      <c r="D644" s="339"/>
      <c r="E644" s="359" t="s">
        <v>243</v>
      </c>
      <c r="F644" s="875"/>
      <c r="G644" s="876"/>
      <c r="H644" s="875"/>
      <c r="I644" s="876"/>
      <c r="J644" s="875"/>
      <c r="K644" s="876"/>
      <c r="L644" s="875"/>
      <c r="M644" s="876"/>
      <c r="N644" s="875"/>
      <c r="O644" s="876"/>
      <c r="P644" s="332"/>
      <c r="Q644" s="332"/>
      <c r="R644" s="332"/>
      <c r="S644" s="332"/>
      <c r="T644" s="332"/>
      <c r="U644" s="332"/>
      <c r="V644" s="332"/>
      <c r="W644" s="332"/>
    </row>
    <row r="645" spans="1:23" hidden="1" x14ac:dyDescent="0.35">
      <c r="A645" s="332"/>
      <c r="B645" s="332"/>
      <c r="C645" s="361"/>
      <c r="D645" s="360" t="str">
        <f>D644&amp;"KW"</f>
        <v>KW</v>
      </c>
      <c r="E645" s="359" t="s">
        <v>292</v>
      </c>
      <c r="F645" s="875"/>
      <c r="G645" s="876"/>
      <c r="H645" s="875"/>
      <c r="I645" s="876"/>
      <c r="J645" s="875"/>
      <c r="K645" s="876"/>
      <c r="L645" s="875"/>
      <c r="M645" s="876"/>
      <c r="N645" s="875"/>
      <c r="O645" s="876"/>
      <c r="P645" s="332"/>
      <c r="Q645" s="332"/>
      <c r="R645" s="332"/>
      <c r="S645" s="332"/>
      <c r="T645" s="332"/>
      <c r="U645" s="332"/>
      <c r="V645" s="332"/>
      <c r="W645" s="332"/>
    </row>
    <row r="646" spans="1:23" hidden="1" x14ac:dyDescent="0.35">
      <c r="A646" s="332"/>
      <c r="B646" s="332"/>
      <c r="C646" s="361" t="s">
        <v>524</v>
      </c>
      <c r="D646" s="339"/>
      <c r="E646" s="359" t="s">
        <v>243</v>
      </c>
      <c r="F646" s="875"/>
      <c r="G646" s="876"/>
      <c r="H646" s="875"/>
      <c r="I646" s="876"/>
      <c r="J646" s="875"/>
      <c r="K646" s="876"/>
      <c r="L646" s="875"/>
      <c r="M646" s="876"/>
      <c r="N646" s="875"/>
      <c r="O646" s="876"/>
      <c r="P646" s="332"/>
      <c r="Q646" s="332"/>
      <c r="R646" s="332"/>
      <c r="S646" s="332"/>
      <c r="T646" s="332"/>
      <c r="U646" s="332"/>
      <c r="V646" s="332"/>
      <c r="W646" s="332"/>
    </row>
    <row r="647" spans="1:23" hidden="1" x14ac:dyDescent="0.35">
      <c r="A647" s="332"/>
      <c r="B647" s="332"/>
      <c r="C647" s="361"/>
      <c r="D647" s="360" t="str">
        <f>D646&amp;"KW"</f>
        <v>KW</v>
      </c>
      <c r="E647" s="359" t="s">
        <v>292</v>
      </c>
      <c r="F647" s="875"/>
      <c r="G647" s="876"/>
      <c r="H647" s="875"/>
      <c r="I647" s="876"/>
      <c r="J647" s="875"/>
      <c r="K647" s="876"/>
      <c r="L647" s="875"/>
      <c r="M647" s="876"/>
      <c r="N647" s="875"/>
      <c r="O647" s="876"/>
      <c r="P647" s="332"/>
      <c r="Q647" s="332"/>
      <c r="R647" s="332"/>
      <c r="S647" s="332"/>
      <c r="T647" s="332"/>
      <c r="U647" s="332"/>
      <c r="V647" s="332"/>
      <c r="W647" s="332"/>
    </row>
    <row r="648" spans="1:23" hidden="1" x14ac:dyDescent="0.35">
      <c r="A648" s="332"/>
      <c r="B648" s="332"/>
      <c r="C648" s="361" t="s">
        <v>525</v>
      </c>
      <c r="D648" s="339"/>
      <c r="E648" s="359" t="s">
        <v>243</v>
      </c>
      <c r="F648" s="875"/>
      <c r="G648" s="876"/>
      <c r="H648" s="875"/>
      <c r="I648" s="876"/>
      <c r="J648" s="875"/>
      <c r="K648" s="876"/>
      <c r="L648" s="875"/>
      <c r="M648" s="876"/>
      <c r="N648" s="875"/>
      <c r="O648" s="876"/>
      <c r="P648" s="332"/>
      <c r="Q648" s="332"/>
      <c r="R648" s="332"/>
      <c r="S648" s="332"/>
      <c r="T648" s="332"/>
      <c r="U648" s="332"/>
      <c r="V648" s="332"/>
      <c r="W648" s="332"/>
    </row>
    <row r="649" spans="1:23" hidden="1" x14ac:dyDescent="0.35">
      <c r="A649" s="332"/>
      <c r="B649" s="332"/>
      <c r="C649" s="361"/>
      <c r="D649" s="360" t="str">
        <f>D648&amp;"KW"</f>
        <v>KW</v>
      </c>
      <c r="E649" s="359" t="s">
        <v>292</v>
      </c>
      <c r="F649" s="875"/>
      <c r="G649" s="876"/>
      <c r="H649" s="875"/>
      <c r="I649" s="876"/>
      <c r="J649" s="875"/>
      <c r="K649" s="876"/>
      <c r="L649" s="875"/>
      <c r="M649" s="876"/>
      <c r="N649" s="875"/>
      <c r="O649" s="876"/>
      <c r="P649" s="332"/>
      <c r="Q649" s="332"/>
      <c r="R649" s="332"/>
      <c r="S649" s="332"/>
      <c r="T649" s="332"/>
      <c r="U649" s="332"/>
      <c r="V649" s="332"/>
      <c r="W649" s="332"/>
    </row>
    <row r="650" spans="1:23" hidden="1" x14ac:dyDescent="0.35">
      <c r="A650" s="332"/>
      <c r="B650" s="332"/>
      <c r="C650" s="361" t="s">
        <v>526</v>
      </c>
      <c r="D650" s="339"/>
      <c r="E650" s="359" t="s">
        <v>243</v>
      </c>
      <c r="F650" s="875"/>
      <c r="G650" s="876"/>
      <c r="H650" s="875"/>
      <c r="I650" s="876"/>
      <c r="J650" s="875"/>
      <c r="K650" s="876"/>
      <c r="L650" s="875"/>
      <c r="M650" s="876"/>
      <c r="N650" s="875"/>
      <c r="O650" s="876"/>
      <c r="P650" s="332"/>
      <c r="Q650" s="332"/>
      <c r="R650" s="332"/>
      <c r="S650" s="332"/>
      <c r="T650" s="332"/>
      <c r="U650" s="332"/>
      <c r="V650" s="332"/>
      <c r="W650" s="332"/>
    </row>
    <row r="651" spans="1:23" hidden="1" x14ac:dyDescent="0.35">
      <c r="A651" s="332"/>
      <c r="B651" s="332"/>
      <c r="C651" s="361"/>
      <c r="D651" s="360" t="str">
        <f>D650&amp;"KW"</f>
        <v>KW</v>
      </c>
      <c r="E651" s="359" t="s">
        <v>292</v>
      </c>
      <c r="F651" s="875"/>
      <c r="G651" s="876"/>
      <c r="H651" s="875"/>
      <c r="I651" s="876"/>
      <c r="J651" s="875"/>
      <c r="K651" s="876"/>
      <c r="L651" s="875"/>
      <c r="M651" s="876"/>
      <c r="N651" s="875"/>
      <c r="O651" s="876"/>
      <c r="P651" s="332"/>
      <c r="Q651" s="332"/>
      <c r="R651" s="332"/>
      <c r="S651" s="332"/>
      <c r="T651" s="332"/>
      <c r="U651" s="332"/>
      <c r="V651" s="332"/>
      <c r="W651" s="332"/>
    </row>
    <row r="652" spans="1:23" hidden="1" x14ac:dyDescent="0.35">
      <c r="A652" s="332"/>
      <c r="B652" s="332"/>
      <c r="C652" s="361" t="s">
        <v>527</v>
      </c>
      <c r="D652" s="339"/>
      <c r="E652" s="359" t="s">
        <v>243</v>
      </c>
      <c r="F652" s="875"/>
      <c r="G652" s="876"/>
      <c r="H652" s="875"/>
      <c r="I652" s="876"/>
      <c r="J652" s="875"/>
      <c r="K652" s="876"/>
      <c r="L652" s="875"/>
      <c r="M652" s="876"/>
      <c r="N652" s="875"/>
      <c r="O652" s="876"/>
      <c r="P652" s="332"/>
      <c r="Q652" s="332"/>
      <c r="R652" s="332"/>
      <c r="S652" s="332"/>
      <c r="T652" s="332"/>
      <c r="U652" s="332"/>
      <c r="V652" s="332"/>
      <c r="W652" s="332"/>
    </row>
    <row r="653" spans="1:23" hidden="1" x14ac:dyDescent="0.35">
      <c r="A653" s="332"/>
      <c r="B653" s="332"/>
      <c r="C653" s="361"/>
      <c r="D653" s="360" t="str">
        <f>D652&amp;"KW"</f>
        <v>KW</v>
      </c>
      <c r="E653" s="359" t="s">
        <v>292</v>
      </c>
      <c r="F653" s="875"/>
      <c r="G653" s="876"/>
      <c r="H653" s="875"/>
      <c r="I653" s="876"/>
      <c r="J653" s="875"/>
      <c r="K653" s="876"/>
      <c r="L653" s="875"/>
      <c r="M653" s="876"/>
      <c r="N653" s="875"/>
      <c r="O653" s="876"/>
      <c r="P653" s="332"/>
      <c r="Q653" s="332"/>
      <c r="R653" s="332"/>
      <c r="S653" s="332"/>
      <c r="T653" s="332"/>
      <c r="U653" s="332"/>
      <c r="V653" s="332"/>
      <c r="W653" s="332"/>
    </row>
    <row r="654" spans="1:23" hidden="1" x14ac:dyDescent="0.35">
      <c r="A654" s="332"/>
      <c r="B654" s="332"/>
      <c r="C654" s="361" t="s">
        <v>528</v>
      </c>
      <c r="D654" s="339"/>
      <c r="E654" s="359" t="s">
        <v>243</v>
      </c>
      <c r="F654" s="875"/>
      <c r="G654" s="876"/>
      <c r="H654" s="875"/>
      <c r="I654" s="876"/>
      <c r="J654" s="875"/>
      <c r="K654" s="876"/>
      <c r="L654" s="875"/>
      <c r="M654" s="876"/>
      <c r="N654" s="875"/>
      <c r="O654" s="876"/>
      <c r="P654" s="332"/>
      <c r="Q654" s="332"/>
      <c r="R654" s="332"/>
      <c r="S654" s="332"/>
      <c r="T654" s="332"/>
      <c r="U654" s="332"/>
      <c r="V654" s="332"/>
      <c r="W654" s="332"/>
    </row>
    <row r="655" spans="1:23" hidden="1" x14ac:dyDescent="0.35">
      <c r="A655" s="332"/>
      <c r="B655" s="332"/>
      <c r="C655" s="361"/>
      <c r="D655" s="360" t="str">
        <f>D654&amp;"KW"</f>
        <v>KW</v>
      </c>
      <c r="E655" s="359" t="s">
        <v>292</v>
      </c>
      <c r="F655" s="875"/>
      <c r="G655" s="876"/>
      <c r="H655" s="875"/>
      <c r="I655" s="876"/>
      <c r="J655" s="875"/>
      <c r="K655" s="876"/>
      <c r="L655" s="875"/>
      <c r="M655" s="876"/>
      <c r="N655" s="875"/>
      <c r="O655" s="876"/>
      <c r="P655" s="332"/>
      <c r="Q655" s="332"/>
      <c r="R655" s="332"/>
      <c r="S655" s="332"/>
      <c r="T655" s="332"/>
      <c r="U655" s="332"/>
      <c r="V655" s="332"/>
      <c r="W655" s="332"/>
    </row>
    <row r="656" spans="1:23" hidden="1" x14ac:dyDescent="0.35">
      <c r="A656" s="332"/>
      <c r="B656" s="332"/>
      <c r="C656" s="361" t="s">
        <v>529</v>
      </c>
      <c r="D656" s="339"/>
      <c r="E656" s="359" t="s">
        <v>243</v>
      </c>
      <c r="F656" s="875"/>
      <c r="G656" s="876"/>
      <c r="H656" s="875"/>
      <c r="I656" s="876"/>
      <c r="J656" s="875"/>
      <c r="K656" s="876"/>
      <c r="L656" s="875"/>
      <c r="M656" s="876"/>
      <c r="N656" s="875"/>
      <c r="O656" s="876"/>
      <c r="P656" s="332"/>
      <c r="Q656" s="332"/>
      <c r="R656" s="332"/>
      <c r="S656" s="332"/>
      <c r="T656" s="332"/>
      <c r="U656" s="332"/>
      <c r="V656" s="332"/>
      <c r="W656" s="332"/>
    </row>
    <row r="657" spans="1:23" hidden="1" x14ac:dyDescent="0.35">
      <c r="A657" s="332"/>
      <c r="B657" s="332"/>
      <c r="C657" s="361"/>
      <c r="D657" s="360" t="str">
        <f>D656&amp;"KW"</f>
        <v>KW</v>
      </c>
      <c r="E657" s="359" t="s">
        <v>292</v>
      </c>
      <c r="F657" s="875"/>
      <c r="G657" s="876"/>
      <c r="H657" s="875"/>
      <c r="I657" s="876"/>
      <c r="J657" s="875"/>
      <c r="K657" s="876"/>
      <c r="L657" s="875"/>
      <c r="M657" s="876"/>
      <c r="N657" s="875"/>
      <c r="O657" s="876"/>
      <c r="P657" s="332"/>
      <c r="Q657" s="332"/>
      <c r="R657" s="332"/>
      <c r="S657" s="332"/>
      <c r="T657" s="332"/>
      <c r="U657" s="332"/>
      <c r="V657" s="332"/>
      <c r="W657" s="332"/>
    </row>
    <row r="658" spans="1:23" hidden="1" x14ac:dyDescent="0.35">
      <c r="A658" s="332"/>
      <c r="B658" s="332"/>
      <c r="C658" s="361" t="s">
        <v>530</v>
      </c>
      <c r="D658" s="339"/>
      <c r="E658" s="359" t="s">
        <v>243</v>
      </c>
      <c r="F658" s="875"/>
      <c r="G658" s="876"/>
      <c r="H658" s="875"/>
      <c r="I658" s="876"/>
      <c r="J658" s="875"/>
      <c r="K658" s="876"/>
      <c r="L658" s="875"/>
      <c r="M658" s="876"/>
      <c r="N658" s="875"/>
      <c r="O658" s="876"/>
      <c r="P658" s="332"/>
      <c r="Q658" s="332"/>
      <c r="R658" s="332"/>
      <c r="S658" s="332"/>
      <c r="T658" s="332"/>
      <c r="U658" s="332"/>
      <c r="V658" s="332"/>
      <c r="W658" s="332"/>
    </row>
    <row r="659" spans="1:23" hidden="1" x14ac:dyDescent="0.35">
      <c r="A659" s="332"/>
      <c r="B659" s="332"/>
      <c r="C659" s="361"/>
      <c r="D659" s="360" t="str">
        <f>D658&amp;"KW"</f>
        <v>KW</v>
      </c>
      <c r="E659" s="359" t="s">
        <v>292</v>
      </c>
      <c r="F659" s="875"/>
      <c r="G659" s="876"/>
      <c r="H659" s="875"/>
      <c r="I659" s="876"/>
      <c r="J659" s="875"/>
      <c r="K659" s="876"/>
      <c r="L659" s="875"/>
      <c r="M659" s="876"/>
      <c r="N659" s="875"/>
      <c r="O659" s="876"/>
      <c r="P659" s="332"/>
      <c r="Q659" s="332"/>
      <c r="R659" s="332"/>
      <c r="S659" s="332"/>
      <c r="T659" s="332"/>
      <c r="U659" s="332"/>
      <c r="V659" s="332"/>
      <c r="W659" s="332"/>
    </row>
    <row r="660" spans="1:23" hidden="1" x14ac:dyDescent="0.35">
      <c r="A660" s="332"/>
      <c r="B660" s="332"/>
      <c r="C660" s="361" t="s">
        <v>531</v>
      </c>
      <c r="D660" s="339"/>
      <c r="E660" s="359" t="s">
        <v>243</v>
      </c>
      <c r="F660" s="875"/>
      <c r="G660" s="876"/>
      <c r="H660" s="875"/>
      <c r="I660" s="876"/>
      <c r="J660" s="875"/>
      <c r="K660" s="876"/>
      <c r="L660" s="875"/>
      <c r="M660" s="876"/>
      <c r="N660" s="875"/>
      <c r="O660" s="876"/>
      <c r="P660" s="332"/>
      <c r="Q660" s="332"/>
      <c r="R660" s="332"/>
      <c r="S660" s="332"/>
      <c r="T660" s="332"/>
      <c r="U660" s="332"/>
      <c r="V660" s="332"/>
      <c r="W660" s="332"/>
    </row>
    <row r="661" spans="1:23" hidden="1" x14ac:dyDescent="0.35">
      <c r="A661" s="332"/>
      <c r="B661" s="332"/>
      <c r="C661" s="361"/>
      <c r="D661" s="360" t="str">
        <f>D660&amp;"KW"</f>
        <v>KW</v>
      </c>
      <c r="E661" s="359" t="s">
        <v>292</v>
      </c>
      <c r="F661" s="875"/>
      <c r="G661" s="876"/>
      <c r="H661" s="875"/>
      <c r="I661" s="876"/>
      <c r="J661" s="875"/>
      <c r="K661" s="876"/>
      <c r="L661" s="875"/>
      <c r="M661" s="876"/>
      <c r="N661" s="875"/>
      <c r="O661" s="876"/>
      <c r="P661" s="332"/>
      <c r="Q661" s="332"/>
      <c r="R661" s="332"/>
      <c r="S661" s="332"/>
      <c r="T661" s="332"/>
      <c r="U661" s="332"/>
      <c r="V661" s="332"/>
      <c r="W661" s="332"/>
    </row>
    <row r="662" spans="1:23" hidden="1" x14ac:dyDescent="0.35">
      <c r="A662" s="332"/>
      <c r="B662" s="332"/>
      <c r="C662" s="361" t="s">
        <v>532</v>
      </c>
      <c r="D662" s="339"/>
      <c r="E662" s="359" t="s">
        <v>243</v>
      </c>
      <c r="F662" s="875"/>
      <c r="G662" s="876"/>
      <c r="H662" s="875"/>
      <c r="I662" s="876"/>
      <c r="J662" s="875"/>
      <c r="K662" s="876"/>
      <c r="L662" s="875"/>
      <c r="M662" s="876"/>
      <c r="N662" s="875"/>
      <c r="O662" s="876"/>
      <c r="P662" s="332"/>
      <c r="Q662" s="332"/>
      <c r="R662" s="332"/>
      <c r="S662" s="332"/>
      <c r="T662" s="332"/>
      <c r="U662" s="332"/>
      <c r="V662" s="332"/>
      <c r="W662" s="332"/>
    </row>
    <row r="663" spans="1:23" hidden="1" x14ac:dyDescent="0.35">
      <c r="A663" s="332"/>
      <c r="B663" s="332"/>
      <c r="C663" s="361"/>
      <c r="D663" s="360" t="str">
        <f>D662&amp;"KW"</f>
        <v>KW</v>
      </c>
      <c r="E663" s="359" t="s">
        <v>292</v>
      </c>
      <c r="F663" s="875"/>
      <c r="G663" s="876"/>
      <c r="H663" s="875"/>
      <c r="I663" s="876"/>
      <c r="J663" s="875"/>
      <c r="K663" s="876"/>
      <c r="L663" s="875"/>
      <c r="M663" s="876"/>
      <c r="N663" s="875"/>
      <c r="O663" s="876"/>
      <c r="P663" s="332"/>
      <c r="Q663" s="332"/>
      <c r="R663" s="332"/>
      <c r="S663" s="332"/>
      <c r="T663" s="332"/>
      <c r="U663" s="332"/>
      <c r="V663" s="332"/>
      <c r="W663" s="332"/>
    </row>
    <row r="664" spans="1:23" hidden="1" x14ac:dyDescent="0.35">
      <c r="A664" s="332"/>
      <c r="B664" s="332"/>
      <c r="C664" s="361" t="s">
        <v>533</v>
      </c>
      <c r="D664" s="339"/>
      <c r="E664" s="359" t="s">
        <v>243</v>
      </c>
      <c r="F664" s="875"/>
      <c r="G664" s="876"/>
      <c r="H664" s="875"/>
      <c r="I664" s="876"/>
      <c r="J664" s="875"/>
      <c r="K664" s="876"/>
      <c r="L664" s="875"/>
      <c r="M664" s="876"/>
      <c r="N664" s="875"/>
      <c r="O664" s="876"/>
      <c r="P664" s="332"/>
      <c r="Q664" s="332"/>
      <c r="R664" s="332"/>
      <c r="S664" s="332"/>
      <c r="T664" s="332"/>
      <c r="U664" s="332"/>
      <c r="V664" s="332"/>
      <c r="W664" s="332"/>
    </row>
    <row r="665" spans="1:23" hidden="1" x14ac:dyDescent="0.35">
      <c r="A665" s="332"/>
      <c r="B665" s="332"/>
      <c r="C665" s="361"/>
      <c r="D665" s="360" t="str">
        <f>D664&amp;"KW"</f>
        <v>KW</v>
      </c>
      <c r="E665" s="359" t="s">
        <v>292</v>
      </c>
      <c r="F665" s="875"/>
      <c r="G665" s="876"/>
      <c r="H665" s="875"/>
      <c r="I665" s="876"/>
      <c r="J665" s="875"/>
      <c r="K665" s="876"/>
      <c r="L665" s="875"/>
      <c r="M665" s="876"/>
      <c r="N665" s="875"/>
      <c r="O665" s="876"/>
      <c r="P665" s="332"/>
      <c r="Q665" s="332"/>
      <c r="R665" s="332"/>
      <c r="S665" s="332"/>
      <c r="T665" s="332"/>
      <c r="U665" s="332"/>
      <c r="V665" s="332"/>
      <c r="W665" s="332"/>
    </row>
    <row r="666" spans="1:23" hidden="1" x14ac:dyDescent="0.35">
      <c r="A666" s="332"/>
      <c r="B666" s="332"/>
      <c r="C666" s="361" t="s">
        <v>534</v>
      </c>
      <c r="D666" s="339"/>
      <c r="E666" s="359" t="s">
        <v>243</v>
      </c>
      <c r="F666" s="875"/>
      <c r="G666" s="876"/>
      <c r="H666" s="875"/>
      <c r="I666" s="876"/>
      <c r="J666" s="875"/>
      <c r="K666" s="876"/>
      <c r="L666" s="875"/>
      <c r="M666" s="876"/>
      <c r="N666" s="875"/>
      <c r="O666" s="876"/>
      <c r="P666" s="332"/>
      <c r="Q666" s="332"/>
      <c r="R666" s="332"/>
      <c r="S666" s="332"/>
      <c r="T666" s="332"/>
      <c r="U666" s="332"/>
      <c r="V666" s="332"/>
      <c r="W666" s="332"/>
    </row>
    <row r="667" spans="1:23" hidden="1" x14ac:dyDescent="0.35">
      <c r="A667" s="332"/>
      <c r="B667" s="332"/>
      <c r="C667" s="361"/>
      <c r="D667" s="360" t="str">
        <f>D666&amp;"KW"</f>
        <v>KW</v>
      </c>
      <c r="E667" s="359" t="s">
        <v>292</v>
      </c>
      <c r="F667" s="875"/>
      <c r="G667" s="876"/>
      <c r="H667" s="875"/>
      <c r="I667" s="876"/>
      <c r="J667" s="875"/>
      <c r="K667" s="876"/>
      <c r="L667" s="875"/>
      <c r="M667" s="876"/>
      <c r="N667" s="875"/>
      <c r="O667" s="876"/>
      <c r="P667" s="332"/>
      <c r="Q667" s="332"/>
      <c r="R667" s="332"/>
      <c r="S667" s="332"/>
      <c r="T667" s="332"/>
      <c r="U667" s="332"/>
      <c r="V667" s="332"/>
      <c r="W667" s="332"/>
    </row>
    <row r="668" spans="1:23" hidden="1" x14ac:dyDescent="0.35">
      <c r="A668" s="332"/>
      <c r="B668" s="332"/>
      <c r="C668" s="361" t="s">
        <v>535</v>
      </c>
      <c r="D668" s="339"/>
      <c r="E668" s="359" t="s">
        <v>243</v>
      </c>
      <c r="F668" s="875"/>
      <c r="G668" s="876"/>
      <c r="H668" s="875"/>
      <c r="I668" s="876"/>
      <c r="J668" s="875"/>
      <c r="K668" s="876"/>
      <c r="L668" s="875"/>
      <c r="M668" s="876"/>
      <c r="N668" s="875"/>
      <c r="O668" s="876"/>
      <c r="P668" s="332"/>
      <c r="Q668" s="332"/>
      <c r="R668" s="332"/>
      <c r="S668" s="332"/>
      <c r="T668" s="332"/>
      <c r="U668" s="332"/>
      <c r="V668" s="332"/>
      <c r="W668" s="332"/>
    </row>
    <row r="669" spans="1:23" hidden="1" x14ac:dyDescent="0.35">
      <c r="A669" s="332"/>
      <c r="B669" s="332"/>
      <c r="C669" s="361"/>
      <c r="D669" s="360" t="str">
        <f>D668&amp;"KW"</f>
        <v>KW</v>
      </c>
      <c r="E669" s="359" t="s">
        <v>292</v>
      </c>
      <c r="F669" s="875"/>
      <c r="G669" s="876"/>
      <c r="H669" s="875"/>
      <c r="I669" s="876"/>
      <c r="J669" s="875"/>
      <c r="K669" s="876"/>
      <c r="L669" s="875"/>
      <c r="M669" s="876"/>
      <c r="N669" s="875"/>
      <c r="O669" s="876"/>
      <c r="P669" s="332"/>
      <c r="Q669" s="332"/>
      <c r="R669" s="332"/>
      <c r="S669" s="332"/>
      <c r="T669" s="332"/>
      <c r="U669" s="332"/>
      <c r="V669" s="332"/>
      <c r="W669" s="332"/>
    </row>
    <row r="670" spans="1:23" hidden="1" x14ac:dyDescent="0.35">
      <c r="A670" s="332"/>
      <c r="B670" s="332"/>
      <c r="C670" s="361" t="s">
        <v>536</v>
      </c>
      <c r="D670" s="339"/>
      <c r="E670" s="359" t="s">
        <v>243</v>
      </c>
      <c r="F670" s="875"/>
      <c r="G670" s="876"/>
      <c r="H670" s="875"/>
      <c r="I670" s="876"/>
      <c r="J670" s="875"/>
      <c r="K670" s="876"/>
      <c r="L670" s="875"/>
      <c r="M670" s="876"/>
      <c r="N670" s="875"/>
      <c r="O670" s="876"/>
      <c r="P670" s="332"/>
      <c r="Q670" s="332"/>
      <c r="R670" s="332"/>
      <c r="S670" s="332"/>
      <c r="T670" s="332"/>
      <c r="U670" s="332"/>
      <c r="V670" s="332"/>
      <c r="W670" s="332"/>
    </row>
    <row r="671" spans="1:23" hidden="1" x14ac:dyDescent="0.35">
      <c r="A671" s="332"/>
      <c r="B671" s="332"/>
      <c r="C671" s="361"/>
      <c r="D671" s="360" t="str">
        <f>D670&amp;"KW"</f>
        <v>KW</v>
      </c>
      <c r="E671" s="359" t="s">
        <v>292</v>
      </c>
      <c r="F671" s="875"/>
      <c r="G671" s="876"/>
      <c r="H671" s="875"/>
      <c r="I671" s="876"/>
      <c r="J671" s="875"/>
      <c r="K671" s="876"/>
      <c r="L671" s="875"/>
      <c r="M671" s="876"/>
      <c r="N671" s="875"/>
      <c r="O671" s="876"/>
      <c r="P671" s="332"/>
      <c r="Q671" s="332"/>
      <c r="R671" s="332"/>
      <c r="S671" s="332"/>
      <c r="T671" s="332"/>
      <c r="U671" s="332"/>
      <c r="V671" s="332"/>
      <c r="W671" s="332"/>
    </row>
    <row r="672" spans="1:23" hidden="1" x14ac:dyDescent="0.35">
      <c r="A672" s="332"/>
      <c r="B672" s="332"/>
      <c r="C672" s="361" t="s">
        <v>537</v>
      </c>
      <c r="D672" s="339"/>
      <c r="E672" s="359" t="s">
        <v>243</v>
      </c>
      <c r="F672" s="875"/>
      <c r="G672" s="876"/>
      <c r="H672" s="875"/>
      <c r="I672" s="876"/>
      <c r="J672" s="875"/>
      <c r="K672" s="876"/>
      <c r="L672" s="875"/>
      <c r="M672" s="876"/>
      <c r="N672" s="875"/>
      <c r="O672" s="876"/>
      <c r="P672" s="332"/>
      <c r="Q672" s="332"/>
      <c r="R672" s="332"/>
      <c r="S672" s="332"/>
      <c r="T672" s="332"/>
      <c r="U672" s="332"/>
      <c r="V672" s="332"/>
      <c r="W672" s="332"/>
    </row>
    <row r="673" spans="1:23" hidden="1" x14ac:dyDescent="0.35">
      <c r="A673" s="332"/>
      <c r="B673" s="332"/>
      <c r="C673" s="361"/>
      <c r="D673" s="360" t="str">
        <f>D672&amp;"KW"</f>
        <v>KW</v>
      </c>
      <c r="E673" s="359" t="s">
        <v>292</v>
      </c>
      <c r="F673" s="875"/>
      <c r="G673" s="876"/>
      <c r="H673" s="875"/>
      <c r="I673" s="876"/>
      <c r="J673" s="875"/>
      <c r="K673" s="876"/>
      <c r="L673" s="875"/>
      <c r="M673" s="876"/>
      <c r="N673" s="875"/>
      <c r="O673" s="876"/>
      <c r="P673" s="332"/>
      <c r="Q673" s="332"/>
      <c r="R673" s="332"/>
      <c r="S673" s="332"/>
      <c r="T673" s="332"/>
      <c r="U673" s="332"/>
      <c r="V673" s="332"/>
      <c r="W673" s="332"/>
    </row>
    <row r="674" spans="1:23" hidden="1" x14ac:dyDescent="0.35">
      <c r="A674" s="332"/>
      <c r="B674" s="332"/>
      <c r="C674" s="361" t="s">
        <v>538</v>
      </c>
      <c r="D674" s="339"/>
      <c r="E674" s="359" t="s">
        <v>243</v>
      </c>
      <c r="F674" s="875"/>
      <c r="G674" s="876"/>
      <c r="H674" s="875"/>
      <c r="I674" s="876"/>
      <c r="J674" s="875"/>
      <c r="K674" s="876"/>
      <c r="L674" s="875"/>
      <c r="M674" s="876"/>
      <c r="N674" s="875"/>
      <c r="O674" s="876"/>
      <c r="P674" s="332"/>
      <c r="Q674" s="332"/>
      <c r="R674" s="332"/>
      <c r="S674" s="332"/>
      <c r="T674" s="332"/>
      <c r="U674" s="332"/>
      <c r="V674" s="332"/>
      <c r="W674" s="332"/>
    </row>
    <row r="675" spans="1:23" hidden="1" x14ac:dyDescent="0.35">
      <c r="A675" s="332"/>
      <c r="B675" s="332"/>
      <c r="C675" s="361"/>
      <c r="D675" s="360" t="str">
        <f>D674&amp;"KW"</f>
        <v>KW</v>
      </c>
      <c r="E675" s="359" t="s">
        <v>292</v>
      </c>
      <c r="F675" s="875"/>
      <c r="G675" s="876"/>
      <c r="H675" s="875"/>
      <c r="I675" s="876"/>
      <c r="J675" s="875"/>
      <c r="K675" s="876"/>
      <c r="L675" s="875"/>
      <c r="M675" s="876"/>
      <c r="N675" s="875"/>
      <c r="O675" s="876"/>
      <c r="P675" s="332"/>
      <c r="Q675" s="332"/>
      <c r="R675" s="332"/>
      <c r="S675" s="332"/>
      <c r="T675" s="332"/>
      <c r="U675" s="332"/>
      <c r="V675" s="332"/>
      <c r="W675" s="332"/>
    </row>
    <row r="676" spans="1:23" hidden="1" x14ac:dyDescent="0.35">
      <c r="A676" s="332"/>
      <c r="B676" s="332"/>
      <c r="C676" s="361" t="s">
        <v>539</v>
      </c>
      <c r="D676" s="339"/>
      <c r="E676" s="359" t="s">
        <v>243</v>
      </c>
      <c r="F676" s="875"/>
      <c r="G676" s="876"/>
      <c r="H676" s="875"/>
      <c r="I676" s="876"/>
      <c r="J676" s="875"/>
      <c r="K676" s="876"/>
      <c r="L676" s="875"/>
      <c r="M676" s="876"/>
      <c r="N676" s="875"/>
      <c r="O676" s="876"/>
      <c r="P676" s="332"/>
      <c r="Q676" s="332"/>
      <c r="R676" s="332"/>
      <c r="S676" s="332"/>
      <c r="T676" s="332"/>
      <c r="U676" s="332"/>
      <c r="V676" s="332"/>
      <c r="W676" s="332"/>
    </row>
    <row r="677" spans="1:23" hidden="1" x14ac:dyDescent="0.35">
      <c r="A677" s="332"/>
      <c r="B677" s="332"/>
      <c r="C677" s="361"/>
      <c r="D677" s="360" t="str">
        <f>D676&amp;"KW"</f>
        <v>KW</v>
      </c>
      <c r="E677" s="359" t="s">
        <v>292</v>
      </c>
      <c r="F677" s="875"/>
      <c r="G677" s="876"/>
      <c r="H677" s="875"/>
      <c r="I677" s="876"/>
      <c r="J677" s="875"/>
      <c r="K677" s="876"/>
      <c r="L677" s="875"/>
      <c r="M677" s="876"/>
      <c r="N677" s="875"/>
      <c r="O677" s="876"/>
      <c r="P677" s="332"/>
      <c r="Q677" s="332"/>
      <c r="R677" s="332"/>
      <c r="S677" s="332"/>
      <c r="T677" s="332"/>
      <c r="U677" s="332"/>
      <c r="V677" s="332"/>
      <c r="W677" s="332"/>
    </row>
    <row r="678" spans="1:23" hidden="1" x14ac:dyDescent="0.35">
      <c r="A678" s="332"/>
      <c r="B678" s="332"/>
      <c r="C678" s="361" t="s">
        <v>540</v>
      </c>
      <c r="D678" s="339"/>
      <c r="E678" s="359" t="s">
        <v>243</v>
      </c>
      <c r="F678" s="875"/>
      <c r="G678" s="876"/>
      <c r="H678" s="875"/>
      <c r="I678" s="876"/>
      <c r="J678" s="875"/>
      <c r="K678" s="876"/>
      <c r="L678" s="875"/>
      <c r="M678" s="876"/>
      <c r="N678" s="875"/>
      <c r="O678" s="876"/>
      <c r="P678" s="332"/>
      <c r="Q678" s="332"/>
      <c r="R678" s="332"/>
      <c r="S678" s="332"/>
      <c r="T678" s="332"/>
      <c r="U678" s="332"/>
      <c r="V678" s="332"/>
      <c r="W678" s="332"/>
    </row>
    <row r="679" spans="1:23" hidden="1" x14ac:dyDescent="0.35">
      <c r="A679" s="332"/>
      <c r="B679" s="332"/>
      <c r="C679" s="361"/>
      <c r="D679" s="360" t="str">
        <f>D678&amp;"KW"</f>
        <v>KW</v>
      </c>
      <c r="E679" s="359" t="s">
        <v>292</v>
      </c>
      <c r="F679" s="875"/>
      <c r="G679" s="876"/>
      <c r="H679" s="875"/>
      <c r="I679" s="876"/>
      <c r="J679" s="875"/>
      <c r="K679" s="876"/>
      <c r="L679" s="875"/>
      <c r="M679" s="876"/>
      <c r="N679" s="875"/>
      <c r="O679" s="876"/>
      <c r="P679" s="332"/>
      <c r="Q679" s="332"/>
      <c r="R679" s="332"/>
      <c r="S679" s="332"/>
      <c r="T679" s="332"/>
      <c r="U679" s="332"/>
      <c r="V679" s="332"/>
      <c r="W679" s="332"/>
    </row>
    <row r="680" spans="1:23" hidden="1" x14ac:dyDescent="0.35">
      <c r="A680" s="332"/>
      <c r="B680" s="332"/>
      <c r="C680" s="361" t="s">
        <v>541</v>
      </c>
      <c r="D680" s="339"/>
      <c r="E680" s="359" t="s">
        <v>243</v>
      </c>
      <c r="F680" s="875"/>
      <c r="G680" s="876"/>
      <c r="H680" s="875"/>
      <c r="I680" s="876"/>
      <c r="J680" s="875"/>
      <c r="K680" s="876"/>
      <c r="L680" s="875"/>
      <c r="M680" s="876"/>
      <c r="N680" s="875"/>
      <c r="O680" s="876"/>
      <c r="P680" s="332"/>
      <c r="Q680" s="332"/>
      <c r="R680" s="332"/>
      <c r="S680" s="332"/>
      <c r="T680" s="332"/>
      <c r="U680" s="332"/>
      <c r="V680" s="332"/>
      <c r="W680" s="332"/>
    </row>
    <row r="681" spans="1:23" hidden="1" x14ac:dyDescent="0.35">
      <c r="A681" s="332"/>
      <c r="B681" s="332"/>
      <c r="C681" s="361"/>
      <c r="D681" s="360" t="str">
        <f>D680&amp;"KW"</f>
        <v>KW</v>
      </c>
      <c r="E681" s="359" t="s">
        <v>292</v>
      </c>
      <c r="F681" s="875"/>
      <c r="G681" s="876"/>
      <c r="H681" s="875"/>
      <c r="I681" s="876"/>
      <c r="J681" s="875"/>
      <c r="K681" s="876"/>
      <c r="L681" s="875"/>
      <c r="M681" s="876"/>
      <c r="N681" s="875"/>
      <c r="O681" s="876"/>
      <c r="P681" s="332"/>
      <c r="Q681" s="332"/>
      <c r="R681" s="332"/>
      <c r="S681" s="332"/>
      <c r="T681" s="332"/>
      <c r="U681" s="332"/>
      <c r="V681" s="332"/>
      <c r="W681" s="332"/>
    </row>
    <row r="682" spans="1:23" hidden="1" x14ac:dyDescent="0.35">
      <c r="A682" s="332"/>
      <c r="B682" s="332"/>
      <c r="C682" s="361" t="s">
        <v>542</v>
      </c>
      <c r="D682" s="339"/>
      <c r="E682" s="359" t="s">
        <v>243</v>
      </c>
      <c r="F682" s="875"/>
      <c r="G682" s="876"/>
      <c r="H682" s="875"/>
      <c r="I682" s="876"/>
      <c r="J682" s="875"/>
      <c r="K682" s="876"/>
      <c r="L682" s="875"/>
      <c r="M682" s="876"/>
      <c r="N682" s="875"/>
      <c r="O682" s="876"/>
      <c r="P682" s="332"/>
      <c r="Q682" s="332"/>
      <c r="R682" s="332"/>
      <c r="S682" s="332"/>
      <c r="T682" s="332"/>
      <c r="U682" s="332"/>
      <c r="V682" s="332"/>
      <c r="W682" s="332"/>
    </row>
    <row r="683" spans="1:23" hidden="1" x14ac:dyDescent="0.35">
      <c r="A683" s="332"/>
      <c r="B683" s="332"/>
      <c r="C683" s="361"/>
      <c r="D683" s="360" t="str">
        <f>D682&amp;"KW"</f>
        <v>KW</v>
      </c>
      <c r="E683" s="359" t="s">
        <v>292</v>
      </c>
      <c r="F683" s="875"/>
      <c r="G683" s="876"/>
      <c r="H683" s="875"/>
      <c r="I683" s="876"/>
      <c r="J683" s="875"/>
      <c r="K683" s="876"/>
      <c r="L683" s="875"/>
      <c r="M683" s="876"/>
      <c r="N683" s="875"/>
      <c r="O683" s="876"/>
      <c r="P683" s="332"/>
      <c r="Q683" s="332"/>
      <c r="R683" s="332"/>
      <c r="S683" s="332"/>
      <c r="T683" s="332"/>
      <c r="U683" s="332"/>
      <c r="V683" s="332"/>
      <c r="W683" s="332"/>
    </row>
    <row r="684" spans="1:23" hidden="1" x14ac:dyDescent="0.35">
      <c r="A684" s="332"/>
      <c r="B684" s="332"/>
      <c r="C684" s="361" t="s">
        <v>543</v>
      </c>
      <c r="D684" s="339"/>
      <c r="E684" s="359" t="s">
        <v>243</v>
      </c>
      <c r="F684" s="875"/>
      <c r="G684" s="876"/>
      <c r="H684" s="875"/>
      <c r="I684" s="876"/>
      <c r="J684" s="875"/>
      <c r="K684" s="876"/>
      <c r="L684" s="875"/>
      <c r="M684" s="876"/>
      <c r="N684" s="875"/>
      <c r="O684" s="876"/>
      <c r="P684" s="332"/>
      <c r="Q684" s="332"/>
      <c r="R684" s="332"/>
      <c r="S684" s="332"/>
      <c r="T684" s="332"/>
      <c r="U684" s="332"/>
      <c r="V684" s="332"/>
      <c r="W684" s="332"/>
    </row>
    <row r="685" spans="1:23" hidden="1" x14ac:dyDescent="0.35">
      <c r="A685" s="332"/>
      <c r="B685" s="332"/>
      <c r="C685" s="361"/>
      <c r="D685" s="360" t="str">
        <f>D684&amp;"KW"</f>
        <v>KW</v>
      </c>
      <c r="E685" s="359" t="s">
        <v>292</v>
      </c>
      <c r="F685" s="875"/>
      <c r="G685" s="876"/>
      <c r="H685" s="875"/>
      <c r="I685" s="876"/>
      <c r="J685" s="875"/>
      <c r="K685" s="876"/>
      <c r="L685" s="875"/>
      <c r="M685" s="876"/>
      <c r="N685" s="875"/>
      <c r="O685" s="876"/>
      <c r="P685" s="332"/>
      <c r="Q685" s="332"/>
      <c r="R685" s="332"/>
      <c r="S685" s="332"/>
      <c r="T685" s="332"/>
      <c r="U685" s="332"/>
      <c r="V685" s="332"/>
      <c r="W685" s="332"/>
    </row>
    <row r="686" spans="1:23" hidden="1" x14ac:dyDescent="0.35">
      <c r="A686" s="332"/>
      <c r="B686" s="332"/>
      <c r="C686" s="361" t="s">
        <v>544</v>
      </c>
      <c r="D686" s="339"/>
      <c r="E686" s="359" t="s">
        <v>243</v>
      </c>
      <c r="F686" s="875"/>
      <c r="G686" s="876"/>
      <c r="H686" s="875"/>
      <c r="I686" s="876"/>
      <c r="J686" s="875"/>
      <c r="K686" s="876"/>
      <c r="L686" s="875"/>
      <c r="M686" s="876"/>
      <c r="N686" s="875"/>
      <c r="O686" s="876"/>
      <c r="P686" s="332"/>
      <c r="Q686" s="332"/>
      <c r="R686" s="332"/>
      <c r="S686" s="332"/>
      <c r="T686" s="332"/>
      <c r="U686" s="332"/>
      <c r="V686" s="332"/>
      <c r="W686" s="332"/>
    </row>
    <row r="687" spans="1:23" hidden="1" x14ac:dyDescent="0.35">
      <c r="A687" s="332"/>
      <c r="B687" s="332"/>
      <c r="C687" s="361"/>
      <c r="D687" s="360" t="str">
        <f>D686&amp;"KW"</f>
        <v>KW</v>
      </c>
      <c r="E687" s="359" t="s">
        <v>292</v>
      </c>
      <c r="F687" s="875"/>
      <c r="G687" s="876"/>
      <c r="H687" s="875"/>
      <c r="I687" s="876"/>
      <c r="J687" s="875"/>
      <c r="K687" s="876"/>
      <c r="L687" s="875"/>
      <c r="M687" s="876"/>
      <c r="N687" s="875"/>
      <c r="O687" s="876"/>
      <c r="P687" s="332"/>
      <c r="Q687" s="332"/>
      <c r="R687" s="332"/>
      <c r="S687" s="332"/>
      <c r="T687" s="332"/>
      <c r="U687" s="332"/>
      <c r="V687" s="332"/>
      <c r="W687" s="332"/>
    </row>
    <row r="688" spans="1:23" hidden="1" x14ac:dyDescent="0.35">
      <c r="A688" s="332"/>
      <c r="B688" s="332"/>
      <c r="C688" s="361" t="s">
        <v>545</v>
      </c>
      <c r="D688" s="339"/>
      <c r="E688" s="359" t="s">
        <v>243</v>
      </c>
      <c r="F688" s="875"/>
      <c r="G688" s="876"/>
      <c r="H688" s="875"/>
      <c r="I688" s="876"/>
      <c r="J688" s="875"/>
      <c r="K688" s="876"/>
      <c r="L688" s="875"/>
      <c r="M688" s="876"/>
      <c r="N688" s="875"/>
      <c r="O688" s="876"/>
      <c r="P688" s="332"/>
      <c r="Q688" s="332"/>
      <c r="R688" s="332"/>
      <c r="S688" s="332"/>
      <c r="T688" s="332"/>
      <c r="U688" s="332"/>
      <c r="V688" s="332"/>
      <c r="W688" s="332"/>
    </row>
    <row r="689" spans="1:23" hidden="1" x14ac:dyDescent="0.35">
      <c r="A689" s="332"/>
      <c r="B689" s="332"/>
      <c r="C689" s="361"/>
      <c r="D689" s="360" t="str">
        <f>D688&amp;"KW"</f>
        <v>KW</v>
      </c>
      <c r="E689" s="359" t="s">
        <v>292</v>
      </c>
      <c r="F689" s="875"/>
      <c r="G689" s="876"/>
      <c r="H689" s="875"/>
      <c r="I689" s="876"/>
      <c r="J689" s="875"/>
      <c r="K689" s="876"/>
      <c r="L689" s="875"/>
      <c r="M689" s="876"/>
      <c r="N689" s="875"/>
      <c r="O689" s="876"/>
      <c r="P689" s="332"/>
      <c r="Q689" s="332"/>
      <c r="R689" s="332"/>
      <c r="S689" s="332"/>
      <c r="T689" s="332"/>
      <c r="U689" s="332"/>
      <c r="V689" s="332"/>
      <c r="W689" s="332"/>
    </row>
    <row r="690" spans="1:23" hidden="1" x14ac:dyDescent="0.35">
      <c r="A690" s="332"/>
      <c r="B690" s="332"/>
      <c r="C690" s="361" t="s">
        <v>546</v>
      </c>
      <c r="D690" s="339"/>
      <c r="E690" s="359" t="s">
        <v>243</v>
      </c>
      <c r="F690" s="875"/>
      <c r="G690" s="876"/>
      <c r="H690" s="875"/>
      <c r="I690" s="876"/>
      <c r="J690" s="875"/>
      <c r="K690" s="876"/>
      <c r="L690" s="875"/>
      <c r="M690" s="876"/>
      <c r="N690" s="875"/>
      <c r="O690" s="876"/>
      <c r="P690" s="332"/>
      <c r="Q690" s="332"/>
      <c r="R690" s="332"/>
      <c r="S690" s="332"/>
      <c r="T690" s="332"/>
      <c r="U690" s="332"/>
      <c r="V690" s="332"/>
      <c r="W690" s="332"/>
    </row>
    <row r="691" spans="1:23" hidden="1" x14ac:dyDescent="0.35">
      <c r="A691" s="332"/>
      <c r="B691" s="332"/>
      <c r="C691" s="361"/>
      <c r="D691" s="360" t="str">
        <f>D690&amp;"KW"</f>
        <v>KW</v>
      </c>
      <c r="E691" s="359" t="s">
        <v>292</v>
      </c>
      <c r="F691" s="875"/>
      <c r="G691" s="876"/>
      <c r="H691" s="875"/>
      <c r="I691" s="876"/>
      <c r="J691" s="875"/>
      <c r="K691" s="876"/>
      <c r="L691" s="875"/>
      <c r="M691" s="876"/>
      <c r="N691" s="875"/>
      <c r="O691" s="876"/>
      <c r="P691" s="332"/>
      <c r="Q691" s="332"/>
      <c r="R691" s="332"/>
      <c r="S691" s="332"/>
      <c r="T691" s="332"/>
      <c r="U691" s="332"/>
      <c r="V691" s="332"/>
      <c r="W691" s="332"/>
    </row>
    <row r="692" spans="1:23" hidden="1" x14ac:dyDescent="0.35">
      <c r="A692" s="332"/>
      <c r="B692" s="332"/>
      <c r="C692" s="361" t="s">
        <v>547</v>
      </c>
      <c r="D692" s="339"/>
      <c r="E692" s="359" t="s">
        <v>243</v>
      </c>
      <c r="F692" s="875"/>
      <c r="G692" s="876"/>
      <c r="H692" s="875"/>
      <c r="I692" s="876"/>
      <c r="J692" s="875"/>
      <c r="K692" s="876"/>
      <c r="L692" s="875"/>
      <c r="M692" s="876"/>
      <c r="N692" s="875"/>
      <c r="O692" s="876"/>
      <c r="P692" s="332"/>
      <c r="Q692" s="332"/>
      <c r="R692" s="332"/>
      <c r="S692" s="332"/>
      <c r="T692" s="332"/>
      <c r="U692" s="332"/>
      <c r="V692" s="332"/>
      <c r="W692" s="332"/>
    </row>
    <row r="693" spans="1:23" hidden="1" x14ac:dyDescent="0.35">
      <c r="A693" s="332"/>
      <c r="B693" s="332"/>
      <c r="C693" s="361"/>
      <c r="D693" s="360" t="str">
        <f>D692&amp;"KW"</f>
        <v>KW</v>
      </c>
      <c r="E693" s="359" t="s">
        <v>292</v>
      </c>
      <c r="F693" s="875"/>
      <c r="G693" s="876"/>
      <c r="H693" s="875"/>
      <c r="I693" s="876"/>
      <c r="J693" s="875"/>
      <c r="K693" s="876"/>
      <c r="L693" s="875"/>
      <c r="M693" s="876"/>
      <c r="N693" s="875"/>
      <c r="O693" s="876"/>
      <c r="P693" s="332"/>
      <c r="Q693" s="332"/>
      <c r="R693" s="332"/>
      <c r="S693" s="332"/>
      <c r="T693" s="332"/>
      <c r="U693" s="332"/>
      <c r="V693" s="332"/>
      <c r="W693" s="332"/>
    </row>
    <row r="694" spans="1:23" hidden="1" x14ac:dyDescent="0.35">
      <c r="A694" s="332"/>
      <c r="B694" s="332"/>
      <c r="C694" s="361" t="s">
        <v>548</v>
      </c>
      <c r="D694" s="339"/>
      <c r="E694" s="359" t="s">
        <v>243</v>
      </c>
      <c r="F694" s="875"/>
      <c r="G694" s="876"/>
      <c r="H694" s="875"/>
      <c r="I694" s="876"/>
      <c r="J694" s="875"/>
      <c r="K694" s="876"/>
      <c r="L694" s="875"/>
      <c r="M694" s="876"/>
      <c r="N694" s="875"/>
      <c r="O694" s="876"/>
      <c r="P694" s="332"/>
      <c r="Q694" s="332"/>
      <c r="R694" s="332"/>
      <c r="S694" s="332"/>
      <c r="T694" s="332"/>
      <c r="U694" s="332"/>
      <c r="V694" s="332"/>
      <c r="W694" s="332"/>
    </row>
    <row r="695" spans="1:23" hidden="1" x14ac:dyDescent="0.35">
      <c r="A695" s="332"/>
      <c r="B695" s="332"/>
      <c r="C695" s="361"/>
      <c r="D695" s="360" t="str">
        <f>D694&amp;"KW"</f>
        <v>KW</v>
      </c>
      <c r="E695" s="359" t="s">
        <v>292</v>
      </c>
      <c r="F695" s="875"/>
      <c r="G695" s="876"/>
      <c r="H695" s="875"/>
      <c r="I695" s="876"/>
      <c r="J695" s="875"/>
      <c r="K695" s="876"/>
      <c r="L695" s="875"/>
      <c r="M695" s="876"/>
      <c r="N695" s="875"/>
      <c r="O695" s="876"/>
      <c r="P695" s="332"/>
      <c r="Q695" s="332"/>
      <c r="R695" s="332"/>
      <c r="S695" s="332"/>
      <c r="T695" s="332"/>
      <c r="U695" s="332"/>
      <c r="V695" s="332"/>
      <c r="W695" s="332"/>
    </row>
    <row r="696" spans="1:23" hidden="1" x14ac:dyDescent="0.35">
      <c r="A696" s="332"/>
      <c r="B696" s="332"/>
      <c r="C696" s="361" t="s">
        <v>549</v>
      </c>
      <c r="D696" s="339"/>
      <c r="E696" s="359" t="s">
        <v>243</v>
      </c>
      <c r="F696" s="875"/>
      <c r="G696" s="876"/>
      <c r="H696" s="875"/>
      <c r="I696" s="876"/>
      <c r="J696" s="875"/>
      <c r="K696" s="876"/>
      <c r="L696" s="875"/>
      <c r="M696" s="876"/>
      <c r="N696" s="875"/>
      <c r="O696" s="876"/>
      <c r="P696" s="332"/>
      <c r="Q696" s="332"/>
      <c r="R696" s="332"/>
      <c r="S696" s="332"/>
      <c r="T696" s="332"/>
      <c r="U696" s="332"/>
      <c r="V696" s="332"/>
      <c r="W696" s="332"/>
    </row>
    <row r="697" spans="1:23" hidden="1" x14ac:dyDescent="0.35">
      <c r="A697" s="332"/>
      <c r="B697" s="332"/>
      <c r="C697" s="361"/>
      <c r="D697" s="360" t="str">
        <f>D696&amp;"KW"</f>
        <v>KW</v>
      </c>
      <c r="E697" s="359" t="s">
        <v>292</v>
      </c>
      <c r="F697" s="875"/>
      <c r="G697" s="876"/>
      <c r="H697" s="875"/>
      <c r="I697" s="876"/>
      <c r="J697" s="875"/>
      <c r="K697" s="876"/>
      <c r="L697" s="875"/>
      <c r="M697" s="876"/>
      <c r="N697" s="875"/>
      <c r="O697" s="876"/>
      <c r="P697" s="332"/>
      <c r="Q697" s="332"/>
      <c r="R697" s="332"/>
      <c r="S697" s="332"/>
      <c r="T697" s="332"/>
      <c r="U697" s="332"/>
      <c r="V697" s="332"/>
      <c r="W697" s="332"/>
    </row>
    <row r="698" spans="1:23" hidden="1" x14ac:dyDescent="0.35">
      <c r="A698" s="332"/>
      <c r="B698" s="332"/>
      <c r="C698" s="361" t="s">
        <v>550</v>
      </c>
      <c r="D698" s="339"/>
      <c r="E698" s="359" t="s">
        <v>243</v>
      </c>
      <c r="F698" s="875"/>
      <c r="G698" s="876"/>
      <c r="H698" s="875"/>
      <c r="I698" s="876"/>
      <c r="J698" s="875"/>
      <c r="K698" s="876"/>
      <c r="L698" s="875"/>
      <c r="M698" s="876"/>
      <c r="N698" s="875"/>
      <c r="O698" s="876"/>
      <c r="P698" s="332"/>
      <c r="Q698" s="332"/>
      <c r="R698" s="332"/>
      <c r="S698" s="332"/>
      <c r="T698" s="332"/>
      <c r="U698" s="332"/>
      <c r="V698" s="332"/>
      <c r="W698" s="332"/>
    </row>
    <row r="699" spans="1:23" hidden="1" x14ac:dyDescent="0.35">
      <c r="A699" s="332"/>
      <c r="B699" s="332"/>
      <c r="C699" s="361"/>
      <c r="D699" s="360" t="str">
        <f>D698&amp;"KW"</f>
        <v>KW</v>
      </c>
      <c r="E699" s="359" t="s">
        <v>292</v>
      </c>
      <c r="F699" s="875"/>
      <c r="G699" s="876"/>
      <c r="H699" s="875"/>
      <c r="I699" s="876"/>
      <c r="J699" s="875"/>
      <c r="K699" s="876"/>
      <c r="L699" s="875"/>
      <c r="M699" s="876"/>
      <c r="N699" s="875"/>
      <c r="O699" s="876"/>
      <c r="P699" s="332"/>
      <c r="Q699" s="332"/>
      <c r="R699" s="332"/>
      <c r="S699" s="332"/>
      <c r="T699" s="332"/>
      <c r="U699" s="332"/>
      <c r="V699" s="332"/>
      <c r="W699" s="332"/>
    </row>
    <row r="700" spans="1:23" hidden="1" x14ac:dyDescent="0.35">
      <c r="A700" s="332"/>
      <c r="B700" s="332"/>
      <c r="C700" s="361" t="s">
        <v>551</v>
      </c>
      <c r="D700" s="339"/>
      <c r="E700" s="359" t="s">
        <v>243</v>
      </c>
      <c r="F700" s="875"/>
      <c r="G700" s="876"/>
      <c r="H700" s="875"/>
      <c r="I700" s="876"/>
      <c r="J700" s="875"/>
      <c r="K700" s="876"/>
      <c r="L700" s="875"/>
      <c r="M700" s="876"/>
      <c r="N700" s="875"/>
      <c r="O700" s="876"/>
      <c r="P700" s="332"/>
      <c r="Q700" s="332"/>
      <c r="R700" s="332"/>
      <c r="S700" s="332"/>
      <c r="T700" s="332"/>
      <c r="U700" s="332"/>
      <c r="V700" s="332"/>
      <c r="W700" s="332"/>
    </row>
    <row r="701" spans="1:23" hidden="1" x14ac:dyDescent="0.35">
      <c r="A701" s="332"/>
      <c r="B701" s="332"/>
      <c r="C701" s="361"/>
      <c r="D701" s="360" t="str">
        <f>D700&amp;"KW"</f>
        <v>KW</v>
      </c>
      <c r="E701" s="359" t="s">
        <v>292</v>
      </c>
      <c r="F701" s="875"/>
      <c r="G701" s="876"/>
      <c r="H701" s="875"/>
      <c r="I701" s="876"/>
      <c r="J701" s="875"/>
      <c r="K701" s="876"/>
      <c r="L701" s="875"/>
      <c r="M701" s="876"/>
      <c r="N701" s="875"/>
      <c r="O701" s="876"/>
      <c r="P701" s="332"/>
      <c r="Q701" s="332"/>
      <c r="R701" s="332"/>
      <c r="S701" s="332"/>
      <c r="T701" s="332"/>
      <c r="U701" s="332"/>
      <c r="V701" s="332"/>
      <c r="W701" s="332"/>
    </row>
    <row r="702" spans="1:23" hidden="1" x14ac:dyDescent="0.35">
      <c r="A702" s="332"/>
      <c r="B702" s="332"/>
      <c r="C702" s="361" t="s">
        <v>552</v>
      </c>
      <c r="D702" s="339"/>
      <c r="E702" s="359" t="s">
        <v>243</v>
      </c>
      <c r="F702" s="875"/>
      <c r="G702" s="876"/>
      <c r="H702" s="875"/>
      <c r="I702" s="876"/>
      <c r="J702" s="875"/>
      <c r="K702" s="876"/>
      <c r="L702" s="875"/>
      <c r="M702" s="876"/>
      <c r="N702" s="875"/>
      <c r="O702" s="876"/>
      <c r="P702" s="332"/>
      <c r="Q702" s="332"/>
      <c r="R702" s="332"/>
      <c r="S702" s="332"/>
      <c r="T702" s="332"/>
      <c r="U702" s="332"/>
      <c r="V702" s="332"/>
      <c r="W702" s="332"/>
    </row>
    <row r="703" spans="1:23" hidden="1" x14ac:dyDescent="0.35">
      <c r="A703" s="332"/>
      <c r="B703" s="332"/>
      <c r="C703" s="361"/>
      <c r="D703" s="360" t="str">
        <f>D702&amp;"KW"</f>
        <v>KW</v>
      </c>
      <c r="E703" s="359" t="s">
        <v>292</v>
      </c>
      <c r="F703" s="875"/>
      <c r="G703" s="876"/>
      <c r="H703" s="875"/>
      <c r="I703" s="876"/>
      <c r="J703" s="875"/>
      <c r="K703" s="876"/>
      <c r="L703" s="875"/>
      <c r="M703" s="876"/>
      <c r="N703" s="875"/>
      <c r="O703" s="876"/>
      <c r="P703" s="332"/>
      <c r="Q703" s="332"/>
      <c r="R703" s="332"/>
      <c r="S703" s="332"/>
      <c r="T703" s="332"/>
      <c r="U703" s="332"/>
      <c r="V703" s="332"/>
      <c r="W703" s="332"/>
    </row>
    <row r="704" spans="1:23" hidden="1" x14ac:dyDescent="0.35">
      <c r="A704" s="332"/>
      <c r="B704" s="332"/>
      <c r="C704" s="361" t="s">
        <v>553</v>
      </c>
      <c r="D704" s="339"/>
      <c r="E704" s="359" t="s">
        <v>243</v>
      </c>
      <c r="F704" s="875"/>
      <c r="G704" s="876"/>
      <c r="H704" s="875"/>
      <c r="I704" s="876"/>
      <c r="J704" s="875"/>
      <c r="K704" s="876"/>
      <c r="L704" s="875"/>
      <c r="M704" s="876"/>
      <c r="N704" s="875"/>
      <c r="O704" s="876"/>
      <c r="P704" s="332"/>
      <c r="Q704" s="332"/>
      <c r="R704" s="332"/>
      <c r="S704" s="332"/>
      <c r="T704" s="332"/>
      <c r="U704" s="332"/>
      <c r="V704" s="332"/>
      <c r="W704" s="332"/>
    </row>
    <row r="705" spans="1:23" hidden="1" x14ac:dyDescent="0.35">
      <c r="A705" s="332"/>
      <c r="B705" s="332"/>
      <c r="C705" s="361"/>
      <c r="D705" s="360" t="str">
        <f>D704&amp;"KW"</f>
        <v>KW</v>
      </c>
      <c r="E705" s="359" t="s">
        <v>292</v>
      </c>
      <c r="F705" s="875"/>
      <c r="G705" s="876"/>
      <c r="H705" s="875"/>
      <c r="I705" s="876"/>
      <c r="J705" s="875"/>
      <c r="K705" s="876"/>
      <c r="L705" s="875"/>
      <c r="M705" s="876"/>
      <c r="N705" s="875"/>
      <c r="O705" s="876"/>
      <c r="P705" s="332"/>
      <c r="Q705" s="332"/>
      <c r="R705" s="332"/>
      <c r="S705" s="332"/>
      <c r="T705" s="332"/>
      <c r="U705" s="332"/>
      <c r="V705" s="332"/>
      <c r="W705" s="332"/>
    </row>
    <row r="706" spans="1:23" hidden="1" x14ac:dyDescent="0.35">
      <c r="A706" s="332"/>
      <c r="B706" s="332"/>
      <c r="C706" s="361" t="s">
        <v>554</v>
      </c>
      <c r="D706" s="339"/>
      <c r="E706" s="359" t="s">
        <v>243</v>
      </c>
      <c r="F706" s="875"/>
      <c r="G706" s="876"/>
      <c r="H706" s="875"/>
      <c r="I706" s="876"/>
      <c r="J706" s="875"/>
      <c r="K706" s="876"/>
      <c r="L706" s="875"/>
      <c r="M706" s="876"/>
      <c r="N706" s="875"/>
      <c r="O706" s="876"/>
      <c r="P706" s="332"/>
      <c r="Q706" s="332"/>
      <c r="R706" s="332"/>
      <c r="S706" s="332"/>
      <c r="T706" s="332"/>
      <c r="U706" s="332"/>
      <c r="V706" s="332"/>
      <c r="W706" s="332"/>
    </row>
    <row r="707" spans="1:23" hidden="1" x14ac:dyDescent="0.35">
      <c r="A707" s="332"/>
      <c r="B707" s="332"/>
      <c r="C707" s="361"/>
      <c r="D707" s="360" t="str">
        <f>D706&amp;"KW"</f>
        <v>KW</v>
      </c>
      <c r="E707" s="359" t="s">
        <v>292</v>
      </c>
      <c r="F707" s="875"/>
      <c r="G707" s="876"/>
      <c r="H707" s="875"/>
      <c r="I707" s="876"/>
      <c r="J707" s="875"/>
      <c r="K707" s="876"/>
      <c r="L707" s="875"/>
      <c r="M707" s="876"/>
      <c r="N707" s="875"/>
      <c r="O707" s="876"/>
      <c r="P707" s="332"/>
      <c r="Q707" s="332"/>
      <c r="R707" s="332"/>
      <c r="S707" s="332"/>
      <c r="T707" s="332"/>
      <c r="U707" s="332"/>
      <c r="V707" s="332"/>
      <c r="W707" s="332"/>
    </row>
    <row r="708" spans="1:23" hidden="1" x14ac:dyDescent="0.35">
      <c r="A708" s="332"/>
      <c r="B708" s="332"/>
      <c r="C708" s="361" t="s">
        <v>555</v>
      </c>
      <c r="D708" s="339"/>
      <c r="E708" s="359" t="s">
        <v>243</v>
      </c>
      <c r="F708" s="875"/>
      <c r="G708" s="876"/>
      <c r="H708" s="875"/>
      <c r="I708" s="876"/>
      <c r="J708" s="875"/>
      <c r="K708" s="876"/>
      <c r="L708" s="875"/>
      <c r="M708" s="876"/>
      <c r="N708" s="875"/>
      <c r="O708" s="876"/>
      <c r="P708" s="332"/>
      <c r="Q708" s="332"/>
      <c r="R708" s="332"/>
      <c r="S708" s="332"/>
      <c r="T708" s="332"/>
      <c r="U708" s="332"/>
      <c r="V708" s="332"/>
      <c r="W708" s="332"/>
    </row>
    <row r="709" spans="1:23" hidden="1" x14ac:dyDescent="0.35">
      <c r="A709" s="332"/>
      <c r="B709" s="332"/>
      <c r="C709" s="361"/>
      <c r="D709" s="360" t="str">
        <f>D708&amp;"KW"</f>
        <v>KW</v>
      </c>
      <c r="E709" s="359" t="s">
        <v>292</v>
      </c>
      <c r="F709" s="875"/>
      <c r="G709" s="876"/>
      <c r="H709" s="875"/>
      <c r="I709" s="876"/>
      <c r="J709" s="875"/>
      <c r="K709" s="876"/>
      <c r="L709" s="875"/>
      <c r="M709" s="876"/>
      <c r="N709" s="875"/>
      <c r="O709" s="876"/>
      <c r="P709" s="332"/>
      <c r="Q709" s="332"/>
      <c r="R709" s="332"/>
      <c r="S709" s="332"/>
      <c r="T709" s="332"/>
      <c r="U709" s="332"/>
      <c r="V709" s="332"/>
      <c r="W709" s="332"/>
    </row>
    <row r="710" spans="1:23" hidden="1" x14ac:dyDescent="0.35">
      <c r="A710" s="332"/>
      <c r="B710" s="332"/>
      <c r="C710" s="361" t="s">
        <v>556</v>
      </c>
      <c r="D710" s="339"/>
      <c r="E710" s="359" t="s">
        <v>243</v>
      </c>
      <c r="F710" s="875"/>
      <c r="G710" s="876"/>
      <c r="H710" s="875"/>
      <c r="I710" s="876"/>
      <c r="J710" s="875"/>
      <c r="K710" s="876"/>
      <c r="L710" s="875"/>
      <c r="M710" s="876"/>
      <c r="N710" s="875"/>
      <c r="O710" s="876"/>
      <c r="P710" s="332"/>
      <c r="Q710" s="332"/>
      <c r="R710" s="332"/>
      <c r="S710" s="332"/>
      <c r="T710" s="332"/>
      <c r="U710" s="332"/>
      <c r="V710" s="332"/>
      <c r="W710" s="332"/>
    </row>
    <row r="711" spans="1:23" hidden="1" x14ac:dyDescent="0.35">
      <c r="A711" s="332"/>
      <c r="B711" s="332"/>
      <c r="C711" s="361"/>
      <c r="D711" s="360" t="str">
        <f>D710&amp;"KW"</f>
        <v>KW</v>
      </c>
      <c r="E711" s="359" t="s">
        <v>292</v>
      </c>
      <c r="F711" s="875"/>
      <c r="G711" s="876"/>
      <c r="H711" s="875"/>
      <c r="I711" s="876"/>
      <c r="J711" s="875"/>
      <c r="K711" s="876"/>
      <c r="L711" s="875"/>
      <c r="M711" s="876"/>
      <c r="N711" s="875"/>
      <c r="O711" s="876"/>
      <c r="P711" s="332"/>
      <c r="Q711" s="332"/>
      <c r="R711" s="332"/>
      <c r="S711" s="332"/>
      <c r="T711" s="332"/>
      <c r="U711" s="332"/>
      <c r="V711" s="332"/>
      <c r="W711" s="332"/>
    </row>
    <row r="712" spans="1:23" hidden="1" x14ac:dyDescent="0.35">
      <c r="A712" s="332"/>
      <c r="B712" s="332"/>
      <c r="C712" s="361" t="s">
        <v>557</v>
      </c>
      <c r="D712" s="339"/>
      <c r="E712" s="359" t="s">
        <v>243</v>
      </c>
      <c r="F712" s="875"/>
      <c r="G712" s="876"/>
      <c r="H712" s="875"/>
      <c r="I712" s="876"/>
      <c r="J712" s="875"/>
      <c r="K712" s="876"/>
      <c r="L712" s="875"/>
      <c r="M712" s="876"/>
      <c r="N712" s="875"/>
      <c r="O712" s="876"/>
      <c r="P712" s="332"/>
      <c r="Q712" s="332"/>
      <c r="R712" s="332"/>
      <c r="S712" s="332"/>
      <c r="T712" s="332"/>
      <c r="U712" s="332"/>
      <c r="V712" s="332"/>
      <c r="W712" s="332"/>
    </row>
    <row r="713" spans="1:23" hidden="1" x14ac:dyDescent="0.35">
      <c r="A713" s="332"/>
      <c r="B713" s="332"/>
      <c r="C713" s="361"/>
      <c r="D713" s="360" t="str">
        <f>D712&amp;"KW"</f>
        <v>KW</v>
      </c>
      <c r="E713" s="359" t="s">
        <v>292</v>
      </c>
      <c r="F713" s="875"/>
      <c r="G713" s="876"/>
      <c r="H713" s="875"/>
      <c r="I713" s="876"/>
      <c r="J713" s="875"/>
      <c r="K713" s="876"/>
      <c r="L713" s="875"/>
      <c r="M713" s="876"/>
      <c r="N713" s="875"/>
      <c r="O713" s="876"/>
      <c r="P713" s="332"/>
      <c r="Q713" s="332"/>
      <c r="R713" s="332"/>
      <c r="S713" s="332"/>
      <c r="T713" s="332"/>
      <c r="U713" s="332"/>
      <c r="V713" s="332"/>
      <c r="W713" s="332"/>
    </row>
    <row r="714" spans="1:23" hidden="1" x14ac:dyDescent="0.35">
      <c r="A714" s="332"/>
      <c r="B714" s="332"/>
      <c r="C714" s="361" t="s">
        <v>558</v>
      </c>
      <c r="D714" s="339"/>
      <c r="E714" s="359" t="s">
        <v>243</v>
      </c>
      <c r="F714" s="875"/>
      <c r="G714" s="876"/>
      <c r="H714" s="875"/>
      <c r="I714" s="876"/>
      <c r="J714" s="875"/>
      <c r="K714" s="876"/>
      <c r="L714" s="875"/>
      <c r="M714" s="876"/>
      <c r="N714" s="875"/>
      <c r="O714" s="876"/>
      <c r="P714" s="332"/>
      <c r="Q714" s="332"/>
      <c r="R714" s="332"/>
      <c r="S714" s="332"/>
      <c r="T714" s="332"/>
      <c r="U714" s="332"/>
      <c r="V714" s="332"/>
      <c r="W714" s="332"/>
    </row>
    <row r="715" spans="1:23" hidden="1" x14ac:dyDescent="0.35">
      <c r="A715" s="332"/>
      <c r="B715" s="332"/>
      <c r="C715" s="361"/>
      <c r="D715" s="360" t="str">
        <f>D714&amp;"KW"</f>
        <v>KW</v>
      </c>
      <c r="E715" s="359" t="s">
        <v>292</v>
      </c>
      <c r="F715" s="875"/>
      <c r="G715" s="876"/>
      <c r="H715" s="875"/>
      <c r="I715" s="876"/>
      <c r="J715" s="875"/>
      <c r="K715" s="876"/>
      <c r="L715" s="875"/>
      <c r="M715" s="876"/>
      <c r="N715" s="875"/>
      <c r="O715" s="876"/>
      <c r="P715" s="332"/>
      <c r="Q715" s="332"/>
      <c r="R715" s="332"/>
      <c r="S715" s="332"/>
      <c r="T715" s="332"/>
      <c r="U715" s="332"/>
      <c r="V715" s="332"/>
      <c r="W715" s="332"/>
    </row>
    <row r="716" spans="1:23" hidden="1" x14ac:dyDescent="0.35">
      <c r="A716" s="332"/>
      <c r="B716" s="332"/>
      <c r="C716" s="361" t="s">
        <v>559</v>
      </c>
      <c r="D716" s="339"/>
      <c r="E716" s="359" t="s">
        <v>243</v>
      </c>
      <c r="F716" s="875"/>
      <c r="G716" s="876"/>
      <c r="H716" s="875"/>
      <c r="I716" s="876"/>
      <c r="J716" s="875"/>
      <c r="K716" s="876"/>
      <c r="L716" s="875"/>
      <c r="M716" s="876"/>
      <c r="N716" s="875"/>
      <c r="O716" s="876"/>
      <c r="P716" s="332"/>
      <c r="Q716" s="332"/>
      <c r="R716" s="332"/>
      <c r="S716" s="332"/>
      <c r="T716" s="332"/>
      <c r="U716" s="332"/>
      <c r="V716" s="332"/>
      <c r="W716" s="332"/>
    </row>
    <row r="717" spans="1:23" hidden="1" x14ac:dyDescent="0.35">
      <c r="A717" s="332"/>
      <c r="B717" s="332"/>
      <c r="C717" s="361"/>
      <c r="D717" s="360" t="str">
        <f>D716&amp;"KW"</f>
        <v>KW</v>
      </c>
      <c r="E717" s="359" t="s">
        <v>292</v>
      </c>
      <c r="F717" s="875"/>
      <c r="G717" s="876"/>
      <c r="H717" s="875"/>
      <c r="I717" s="876"/>
      <c r="J717" s="875"/>
      <c r="K717" s="876"/>
      <c r="L717" s="875"/>
      <c r="M717" s="876"/>
      <c r="N717" s="875"/>
      <c r="O717" s="876"/>
      <c r="P717" s="332"/>
      <c r="Q717" s="332"/>
      <c r="R717" s="332"/>
      <c r="S717" s="332"/>
      <c r="T717" s="332"/>
      <c r="U717" s="332"/>
      <c r="V717" s="332"/>
      <c r="W717" s="332"/>
    </row>
    <row r="718" spans="1:23" hidden="1" x14ac:dyDescent="0.35">
      <c r="A718" s="332"/>
      <c r="B718" s="332"/>
      <c r="C718" s="361" t="s">
        <v>560</v>
      </c>
      <c r="D718" s="339"/>
      <c r="E718" s="359" t="s">
        <v>243</v>
      </c>
      <c r="F718" s="875"/>
      <c r="G718" s="876"/>
      <c r="H718" s="875"/>
      <c r="I718" s="876"/>
      <c r="J718" s="875"/>
      <c r="K718" s="876"/>
      <c r="L718" s="875"/>
      <c r="M718" s="876"/>
      <c r="N718" s="875"/>
      <c r="O718" s="876"/>
      <c r="P718" s="332"/>
      <c r="Q718" s="332"/>
      <c r="R718" s="332"/>
      <c r="S718" s="332"/>
      <c r="T718" s="332"/>
      <c r="U718" s="332"/>
      <c r="V718" s="332"/>
      <c r="W718" s="332"/>
    </row>
    <row r="719" spans="1:23" hidden="1" x14ac:dyDescent="0.35">
      <c r="A719" s="332"/>
      <c r="B719" s="332"/>
      <c r="C719" s="361"/>
      <c r="D719" s="360" t="str">
        <f>D718&amp;"KW"</f>
        <v>KW</v>
      </c>
      <c r="E719" s="359" t="s">
        <v>292</v>
      </c>
      <c r="F719" s="875"/>
      <c r="G719" s="876"/>
      <c r="H719" s="875"/>
      <c r="I719" s="876"/>
      <c r="J719" s="875"/>
      <c r="K719" s="876"/>
      <c r="L719" s="875"/>
      <c r="M719" s="876"/>
      <c r="N719" s="875"/>
      <c r="O719" s="876"/>
      <c r="P719" s="332"/>
      <c r="Q719" s="332"/>
      <c r="R719" s="332"/>
      <c r="S719" s="332"/>
      <c r="T719" s="332"/>
      <c r="U719" s="332"/>
      <c r="V719" s="332"/>
      <c r="W719" s="332"/>
    </row>
    <row r="720" spans="1:23" hidden="1" x14ac:dyDescent="0.35">
      <c r="A720" s="332"/>
      <c r="B720" s="332"/>
      <c r="C720" s="361" t="s">
        <v>561</v>
      </c>
      <c r="D720" s="339"/>
      <c r="E720" s="359" t="s">
        <v>243</v>
      </c>
      <c r="F720" s="875"/>
      <c r="G720" s="876"/>
      <c r="H720" s="875"/>
      <c r="I720" s="876"/>
      <c r="J720" s="875"/>
      <c r="K720" s="876"/>
      <c r="L720" s="875"/>
      <c r="M720" s="876"/>
      <c r="N720" s="875"/>
      <c r="O720" s="876"/>
      <c r="P720" s="332"/>
      <c r="Q720" s="332"/>
      <c r="R720" s="332"/>
      <c r="S720" s="332"/>
      <c r="T720" s="332"/>
      <c r="U720" s="332"/>
      <c r="V720" s="332"/>
      <c r="W720" s="332"/>
    </row>
    <row r="721" spans="1:23" hidden="1" x14ac:dyDescent="0.35">
      <c r="A721" s="332"/>
      <c r="B721" s="332"/>
      <c r="C721" s="361"/>
      <c r="D721" s="360" t="str">
        <f>D720&amp;"KW"</f>
        <v>KW</v>
      </c>
      <c r="E721" s="359" t="s">
        <v>292</v>
      </c>
      <c r="F721" s="875"/>
      <c r="G721" s="876"/>
      <c r="H721" s="875"/>
      <c r="I721" s="876"/>
      <c r="J721" s="875"/>
      <c r="K721" s="876"/>
      <c r="L721" s="875"/>
      <c r="M721" s="876"/>
      <c r="N721" s="875"/>
      <c r="O721" s="876"/>
      <c r="P721" s="332"/>
      <c r="Q721" s="332"/>
      <c r="R721" s="332"/>
      <c r="S721" s="332"/>
      <c r="T721" s="332"/>
      <c r="U721" s="332"/>
      <c r="V721" s="332"/>
      <c r="W721" s="332"/>
    </row>
    <row r="722" spans="1:23" hidden="1" x14ac:dyDescent="0.35">
      <c r="A722" s="332"/>
      <c r="B722" s="332"/>
      <c r="C722" s="361" t="s">
        <v>562</v>
      </c>
      <c r="D722" s="339"/>
      <c r="E722" s="359" t="s">
        <v>243</v>
      </c>
      <c r="F722" s="875"/>
      <c r="G722" s="876"/>
      <c r="H722" s="875"/>
      <c r="I722" s="876"/>
      <c r="J722" s="875"/>
      <c r="K722" s="876"/>
      <c r="L722" s="875"/>
      <c r="M722" s="876"/>
      <c r="N722" s="875"/>
      <c r="O722" s="876"/>
      <c r="P722" s="332"/>
      <c r="Q722" s="332"/>
      <c r="R722" s="332"/>
      <c r="S722" s="332"/>
      <c r="T722" s="332"/>
      <c r="U722" s="332"/>
      <c r="V722" s="332"/>
      <c r="W722" s="332"/>
    </row>
    <row r="723" spans="1:23" hidden="1" x14ac:dyDescent="0.35">
      <c r="A723" s="332"/>
      <c r="B723" s="332"/>
      <c r="C723" s="361"/>
      <c r="D723" s="360" t="str">
        <f>D722&amp;"KW"</f>
        <v>KW</v>
      </c>
      <c r="E723" s="359" t="s">
        <v>292</v>
      </c>
      <c r="F723" s="875"/>
      <c r="G723" s="876"/>
      <c r="H723" s="875"/>
      <c r="I723" s="876"/>
      <c r="J723" s="875"/>
      <c r="K723" s="876"/>
      <c r="L723" s="875"/>
      <c r="M723" s="876"/>
      <c r="N723" s="875"/>
      <c r="O723" s="876"/>
      <c r="P723" s="332"/>
      <c r="Q723" s="332"/>
      <c r="R723" s="332"/>
      <c r="S723" s="332"/>
      <c r="T723" s="332"/>
      <c r="U723" s="332"/>
      <c r="V723" s="332"/>
      <c r="W723" s="332"/>
    </row>
    <row r="724" spans="1:23" hidden="1" x14ac:dyDescent="0.35">
      <c r="A724" s="332"/>
      <c r="B724" s="332"/>
      <c r="C724" s="361" t="s">
        <v>563</v>
      </c>
      <c r="D724" s="339"/>
      <c r="E724" s="359" t="s">
        <v>243</v>
      </c>
      <c r="F724" s="875"/>
      <c r="G724" s="876"/>
      <c r="H724" s="875"/>
      <c r="I724" s="876"/>
      <c r="J724" s="875"/>
      <c r="K724" s="876"/>
      <c r="L724" s="875"/>
      <c r="M724" s="876"/>
      <c r="N724" s="875"/>
      <c r="O724" s="876"/>
      <c r="P724" s="332"/>
      <c r="Q724" s="332"/>
      <c r="R724" s="332"/>
      <c r="S724" s="332"/>
      <c r="T724" s="332"/>
      <c r="U724" s="332"/>
      <c r="V724" s="332"/>
      <c r="W724" s="332"/>
    </row>
    <row r="725" spans="1:23" hidden="1" x14ac:dyDescent="0.35">
      <c r="A725" s="332"/>
      <c r="B725" s="332"/>
      <c r="C725" s="361"/>
      <c r="D725" s="360" t="str">
        <f>D724&amp;"KW"</f>
        <v>KW</v>
      </c>
      <c r="E725" s="359" t="s">
        <v>292</v>
      </c>
      <c r="F725" s="875"/>
      <c r="G725" s="876"/>
      <c r="H725" s="875"/>
      <c r="I725" s="876"/>
      <c r="J725" s="875"/>
      <c r="K725" s="876"/>
      <c r="L725" s="875"/>
      <c r="M725" s="876"/>
      <c r="N725" s="875"/>
      <c r="O725" s="876"/>
      <c r="P725" s="332"/>
      <c r="Q725" s="332"/>
      <c r="R725" s="332"/>
      <c r="S725" s="332"/>
      <c r="T725" s="332"/>
      <c r="U725" s="332"/>
      <c r="V725" s="332"/>
      <c r="W725" s="332"/>
    </row>
    <row r="726" spans="1:23" hidden="1" x14ac:dyDescent="0.35">
      <c r="A726" s="332"/>
      <c r="B726" s="332"/>
      <c r="C726" s="361" t="s">
        <v>564</v>
      </c>
      <c r="D726" s="339"/>
      <c r="E726" s="359" t="s">
        <v>243</v>
      </c>
      <c r="F726" s="875"/>
      <c r="G726" s="876"/>
      <c r="H726" s="875"/>
      <c r="I726" s="876"/>
      <c r="J726" s="875"/>
      <c r="K726" s="876"/>
      <c r="L726" s="875"/>
      <c r="M726" s="876"/>
      <c r="N726" s="875"/>
      <c r="O726" s="876"/>
      <c r="P726" s="332"/>
      <c r="Q726" s="332"/>
      <c r="R726" s="332"/>
      <c r="S726" s="332"/>
      <c r="T726" s="332"/>
      <c r="U726" s="332"/>
      <c r="V726" s="332"/>
      <c r="W726" s="332"/>
    </row>
    <row r="727" spans="1:23" hidden="1" x14ac:dyDescent="0.35">
      <c r="A727" s="332"/>
      <c r="B727" s="332"/>
      <c r="C727" s="361"/>
      <c r="D727" s="360" t="str">
        <f>D726&amp;"KW"</f>
        <v>KW</v>
      </c>
      <c r="E727" s="359" t="s">
        <v>292</v>
      </c>
      <c r="F727" s="875"/>
      <c r="G727" s="876"/>
      <c r="H727" s="875"/>
      <c r="I727" s="876"/>
      <c r="J727" s="875"/>
      <c r="K727" s="876"/>
      <c r="L727" s="875"/>
      <c r="M727" s="876"/>
      <c r="N727" s="875"/>
      <c r="O727" s="876"/>
      <c r="P727" s="332"/>
      <c r="Q727" s="332"/>
      <c r="R727" s="332"/>
      <c r="S727" s="332"/>
      <c r="T727" s="332"/>
      <c r="U727" s="332"/>
      <c r="V727" s="332"/>
      <c r="W727" s="332"/>
    </row>
    <row r="728" spans="1:23" hidden="1" x14ac:dyDescent="0.35">
      <c r="A728" s="332"/>
      <c r="B728" s="332"/>
      <c r="C728" s="361" t="s">
        <v>565</v>
      </c>
      <c r="D728" s="339"/>
      <c r="E728" s="359" t="s">
        <v>243</v>
      </c>
      <c r="F728" s="875"/>
      <c r="G728" s="876"/>
      <c r="H728" s="875"/>
      <c r="I728" s="876"/>
      <c r="J728" s="875"/>
      <c r="K728" s="876"/>
      <c r="L728" s="875"/>
      <c r="M728" s="876"/>
      <c r="N728" s="875"/>
      <c r="O728" s="876"/>
      <c r="P728" s="332"/>
      <c r="Q728" s="332"/>
      <c r="R728" s="332"/>
      <c r="S728" s="332"/>
      <c r="T728" s="332"/>
      <c r="U728" s="332"/>
      <c r="V728" s="332"/>
      <c r="W728" s="332"/>
    </row>
    <row r="729" spans="1:23" hidden="1" x14ac:dyDescent="0.35">
      <c r="A729" s="332"/>
      <c r="B729" s="332"/>
      <c r="C729" s="361"/>
      <c r="D729" s="360" t="str">
        <f>D728&amp;"KW"</f>
        <v>KW</v>
      </c>
      <c r="E729" s="359" t="s">
        <v>292</v>
      </c>
      <c r="F729" s="875"/>
      <c r="G729" s="876"/>
      <c r="H729" s="875"/>
      <c r="I729" s="876"/>
      <c r="J729" s="875"/>
      <c r="K729" s="876"/>
      <c r="L729" s="875"/>
      <c r="M729" s="876"/>
      <c r="N729" s="875"/>
      <c r="O729" s="876"/>
      <c r="P729" s="332"/>
      <c r="Q729" s="332"/>
      <c r="R729" s="332"/>
      <c r="S729" s="332"/>
      <c r="T729" s="332"/>
      <c r="U729" s="332"/>
      <c r="V729" s="332"/>
      <c r="W729" s="332"/>
    </row>
    <row r="730" spans="1:23" hidden="1" x14ac:dyDescent="0.35">
      <c r="A730" s="332"/>
      <c r="B730" s="332"/>
      <c r="C730" s="361" t="s">
        <v>566</v>
      </c>
      <c r="D730" s="339"/>
      <c r="E730" s="359" t="s">
        <v>243</v>
      </c>
      <c r="F730" s="875"/>
      <c r="G730" s="876"/>
      <c r="H730" s="875"/>
      <c r="I730" s="876"/>
      <c r="J730" s="875"/>
      <c r="K730" s="876"/>
      <c r="L730" s="875"/>
      <c r="M730" s="876"/>
      <c r="N730" s="875"/>
      <c r="O730" s="876"/>
      <c r="P730" s="332"/>
      <c r="Q730" s="332"/>
      <c r="R730" s="332"/>
      <c r="S730" s="332"/>
      <c r="T730" s="332"/>
      <c r="U730" s="332"/>
      <c r="V730" s="332"/>
      <c r="W730" s="332"/>
    </row>
    <row r="731" spans="1:23" hidden="1" x14ac:dyDescent="0.35">
      <c r="A731" s="332"/>
      <c r="B731" s="332"/>
      <c r="C731" s="361"/>
      <c r="D731" s="360" t="str">
        <f>D730&amp;"KW"</f>
        <v>KW</v>
      </c>
      <c r="E731" s="359" t="s">
        <v>292</v>
      </c>
      <c r="F731" s="875"/>
      <c r="G731" s="876"/>
      <c r="H731" s="875"/>
      <c r="I731" s="876"/>
      <c r="J731" s="875"/>
      <c r="K731" s="876"/>
      <c r="L731" s="875"/>
      <c r="M731" s="876"/>
      <c r="N731" s="875"/>
      <c r="O731" s="876"/>
      <c r="P731" s="332"/>
      <c r="Q731" s="332"/>
      <c r="R731" s="332"/>
      <c r="S731" s="332"/>
      <c r="T731" s="332"/>
      <c r="U731" s="332"/>
      <c r="V731" s="332"/>
      <c r="W731" s="332"/>
    </row>
    <row r="732" spans="1:23" hidden="1" x14ac:dyDescent="0.35">
      <c r="A732" s="332"/>
      <c r="B732" s="332"/>
      <c r="C732" s="361" t="s">
        <v>567</v>
      </c>
      <c r="D732" s="339"/>
      <c r="E732" s="359" t="s">
        <v>243</v>
      </c>
      <c r="F732" s="875"/>
      <c r="G732" s="876"/>
      <c r="H732" s="875"/>
      <c r="I732" s="876"/>
      <c r="J732" s="875"/>
      <c r="K732" s="876"/>
      <c r="L732" s="875"/>
      <c r="M732" s="876"/>
      <c r="N732" s="875"/>
      <c r="O732" s="876"/>
      <c r="P732" s="332"/>
      <c r="Q732" s="332"/>
      <c r="R732" s="332"/>
      <c r="S732" s="332"/>
      <c r="T732" s="332"/>
      <c r="U732" s="332"/>
      <c r="V732" s="332"/>
      <c r="W732" s="332"/>
    </row>
    <row r="733" spans="1:23" hidden="1" x14ac:dyDescent="0.35">
      <c r="A733" s="332"/>
      <c r="B733" s="332"/>
      <c r="C733" s="361"/>
      <c r="D733" s="360" t="str">
        <f>D732&amp;"KW"</f>
        <v>KW</v>
      </c>
      <c r="E733" s="359" t="s">
        <v>292</v>
      </c>
      <c r="F733" s="875"/>
      <c r="G733" s="876"/>
      <c r="H733" s="875"/>
      <c r="I733" s="876"/>
      <c r="J733" s="875"/>
      <c r="K733" s="876"/>
      <c r="L733" s="875"/>
      <c r="M733" s="876"/>
      <c r="N733" s="875"/>
      <c r="O733" s="876"/>
      <c r="P733" s="332"/>
      <c r="Q733" s="332"/>
      <c r="R733" s="332"/>
      <c r="S733" s="332"/>
      <c r="T733" s="332"/>
      <c r="U733" s="332"/>
      <c r="V733" s="332"/>
      <c r="W733" s="332"/>
    </row>
    <row r="734" spans="1:23" hidden="1" x14ac:dyDescent="0.35">
      <c r="A734" s="332"/>
      <c r="B734" s="332"/>
      <c r="C734" s="361" t="s">
        <v>568</v>
      </c>
      <c r="D734" s="339"/>
      <c r="E734" s="359" t="s">
        <v>243</v>
      </c>
      <c r="F734" s="875"/>
      <c r="G734" s="876"/>
      <c r="H734" s="875"/>
      <c r="I734" s="876"/>
      <c r="J734" s="875"/>
      <c r="K734" s="876"/>
      <c r="L734" s="875"/>
      <c r="M734" s="876"/>
      <c r="N734" s="875"/>
      <c r="O734" s="876"/>
      <c r="P734" s="332"/>
      <c r="Q734" s="332"/>
      <c r="R734" s="332"/>
      <c r="S734" s="332"/>
      <c r="T734" s="332"/>
      <c r="U734" s="332"/>
      <c r="V734" s="332"/>
      <c r="W734" s="332"/>
    </row>
    <row r="735" spans="1:23" hidden="1" x14ac:dyDescent="0.35">
      <c r="A735" s="332"/>
      <c r="B735" s="332"/>
      <c r="C735" s="361"/>
      <c r="D735" s="360" t="str">
        <f>D734&amp;"KW"</f>
        <v>KW</v>
      </c>
      <c r="E735" s="359" t="s">
        <v>292</v>
      </c>
      <c r="F735" s="875"/>
      <c r="G735" s="876"/>
      <c r="H735" s="875"/>
      <c r="I735" s="876"/>
      <c r="J735" s="875"/>
      <c r="K735" s="876"/>
      <c r="L735" s="875"/>
      <c r="M735" s="876"/>
      <c r="N735" s="875"/>
      <c r="O735" s="876"/>
      <c r="P735" s="332"/>
      <c r="Q735" s="332"/>
      <c r="R735" s="332"/>
      <c r="S735" s="332"/>
      <c r="T735" s="332"/>
      <c r="U735" s="332"/>
      <c r="V735" s="332"/>
      <c r="W735" s="332"/>
    </row>
    <row r="736" spans="1:23" hidden="1" x14ac:dyDescent="0.35">
      <c r="A736" s="332"/>
      <c r="B736" s="332"/>
      <c r="C736" s="361" t="s">
        <v>569</v>
      </c>
      <c r="D736" s="339"/>
      <c r="E736" s="359" t="s">
        <v>243</v>
      </c>
      <c r="F736" s="875"/>
      <c r="G736" s="876"/>
      <c r="H736" s="875"/>
      <c r="I736" s="876"/>
      <c r="J736" s="875"/>
      <c r="K736" s="876"/>
      <c r="L736" s="875"/>
      <c r="M736" s="876"/>
      <c r="N736" s="875"/>
      <c r="O736" s="876"/>
      <c r="P736" s="332"/>
      <c r="Q736" s="332"/>
      <c r="R736" s="332"/>
      <c r="S736" s="332"/>
      <c r="T736" s="332"/>
      <c r="U736" s="332"/>
      <c r="V736" s="332"/>
      <c r="W736" s="332"/>
    </row>
    <row r="737" spans="1:23" hidden="1" x14ac:dyDescent="0.35">
      <c r="A737" s="332"/>
      <c r="B737" s="332"/>
      <c r="C737" s="361"/>
      <c r="D737" s="360" t="str">
        <f>D736&amp;"KW"</f>
        <v>KW</v>
      </c>
      <c r="E737" s="359" t="s">
        <v>292</v>
      </c>
      <c r="F737" s="875"/>
      <c r="G737" s="876"/>
      <c r="H737" s="875"/>
      <c r="I737" s="876"/>
      <c r="J737" s="875"/>
      <c r="K737" s="876"/>
      <c r="L737" s="875"/>
      <c r="M737" s="876"/>
      <c r="N737" s="875"/>
      <c r="O737" s="876"/>
      <c r="P737" s="332"/>
      <c r="Q737" s="332"/>
      <c r="R737" s="332"/>
      <c r="S737" s="332"/>
      <c r="T737" s="332"/>
      <c r="U737" s="332"/>
      <c r="V737" s="332"/>
      <c r="W737" s="332"/>
    </row>
    <row r="738" spans="1:23" hidden="1" x14ac:dyDescent="0.35">
      <c r="A738" s="332"/>
      <c r="B738" s="332"/>
      <c r="C738" s="361" t="s">
        <v>570</v>
      </c>
      <c r="D738" s="339"/>
      <c r="E738" s="359" t="s">
        <v>243</v>
      </c>
      <c r="F738" s="875"/>
      <c r="G738" s="876"/>
      <c r="H738" s="875"/>
      <c r="I738" s="876"/>
      <c r="J738" s="875"/>
      <c r="K738" s="876"/>
      <c r="L738" s="875"/>
      <c r="M738" s="876"/>
      <c r="N738" s="875"/>
      <c r="O738" s="876"/>
      <c r="P738" s="332"/>
      <c r="Q738" s="332"/>
      <c r="R738" s="332"/>
      <c r="S738" s="332"/>
      <c r="T738" s="332"/>
      <c r="U738" s="332"/>
      <c r="V738" s="332"/>
      <c r="W738" s="332"/>
    </row>
    <row r="739" spans="1:23" hidden="1" x14ac:dyDescent="0.35">
      <c r="A739" s="332"/>
      <c r="B739" s="332"/>
      <c r="C739" s="361"/>
      <c r="D739" s="360" t="str">
        <f>D738&amp;"KW"</f>
        <v>KW</v>
      </c>
      <c r="E739" s="359" t="s">
        <v>292</v>
      </c>
      <c r="F739" s="875"/>
      <c r="G739" s="876"/>
      <c r="H739" s="875"/>
      <c r="I739" s="876"/>
      <c r="J739" s="875"/>
      <c r="K739" s="876"/>
      <c r="L739" s="875"/>
      <c r="M739" s="876"/>
      <c r="N739" s="875"/>
      <c r="O739" s="876"/>
      <c r="P739" s="332"/>
      <c r="Q739" s="332"/>
      <c r="R739" s="332"/>
      <c r="S739" s="332"/>
      <c r="T739" s="332"/>
      <c r="U739" s="332"/>
      <c r="V739" s="332"/>
      <c r="W739" s="332"/>
    </row>
    <row r="740" spans="1:23" hidden="1" x14ac:dyDescent="0.35">
      <c r="A740" s="332"/>
      <c r="B740" s="332"/>
      <c r="C740" s="361" t="s">
        <v>571</v>
      </c>
      <c r="D740" s="339"/>
      <c r="E740" s="359" t="s">
        <v>243</v>
      </c>
      <c r="F740" s="875"/>
      <c r="G740" s="876"/>
      <c r="H740" s="875"/>
      <c r="I740" s="876"/>
      <c r="J740" s="875"/>
      <c r="K740" s="876"/>
      <c r="L740" s="875"/>
      <c r="M740" s="876"/>
      <c r="N740" s="875"/>
      <c r="O740" s="876"/>
      <c r="P740" s="332"/>
      <c r="Q740" s="332"/>
      <c r="R740" s="332"/>
      <c r="S740" s="332"/>
      <c r="T740" s="332"/>
      <c r="U740" s="332"/>
      <c r="V740" s="332"/>
      <c r="W740" s="332"/>
    </row>
    <row r="741" spans="1:23" hidden="1" x14ac:dyDescent="0.35">
      <c r="A741" s="332"/>
      <c r="B741" s="332"/>
      <c r="C741" s="361"/>
      <c r="D741" s="360" t="str">
        <f>D740&amp;"KW"</f>
        <v>KW</v>
      </c>
      <c r="E741" s="359" t="s">
        <v>292</v>
      </c>
      <c r="F741" s="875"/>
      <c r="G741" s="876"/>
      <c r="H741" s="875"/>
      <c r="I741" s="876"/>
      <c r="J741" s="875"/>
      <c r="K741" s="876"/>
      <c r="L741" s="875"/>
      <c r="M741" s="876"/>
      <c r="N741" s="875"/>
      <c r="O741" s="876"/>
      <c r="P741" s="332"/>
      <c r="Q741" s="332"/>
      <c r="R741" s="332"/>
      <c r="S741" s="332"/>
      <c r="T741" s="332"/>
      <c r="U741" s="332"/>
      <c r="V741" s="332"/>
      <c r="W741" s="332"/>
    </row>
    <row r="742" spans="1:23" hidden="1" x14ac:dyDescent="0.35">
      <c r="A742" s="332"/>
      <c r="B742" s="332"/>
      <c r="C742" s="361" t="s">
        <v>572</v>
      </c>
      <c r="D742" s="339"/>
      <c r="E742" s="359" t="s">
        <v>243</v>
      </c>
      <c r="F742" s="875"/>
      <c r="G742" s="876"/>
      <c r="H742" s="875"/>
      <c r="I742" s="876"/>
      <c r="J742" s="875"/>
      <c r="K742" s="876"/>
      <c r="L742" s="875"/>
      <c r="M742" s="876"/>
      <c r="N742" s="875"/>
      <c r="O742" s="876"/>
      <c r="P742" s="332"/>
      <c r="Q742" s="332"/>
      <c r="R742" s="332"/>
      <c r="S742" s="332"/>
      <c r="T742" s="332"/>
      <c r="U742" s="332"/>
      <c r="V742" s="332"/>
      <c r="W742" s="332"/>
    </row>
    <row r="743" spans="1:23" hidden="1" x14ac:dyDescent="0.35">
      <c r="A743" s="332"/>
      <c r="B743" s="332"/>
      <c r="C743" s="361"/>
      <c r="D743" s="360" t="str">
        <f>D742&amp;"KW"</f>
        <v>KW</v>
      </c>
      <c r="E743" s="359" t="s">
        <v>292</v>
      </c>
      <c r="F743" s="875"/>
      <c r="G743" s="876"/>
      <c r="H743" s="875"/>
      <c r="I743" s="876"/>
      <c r="J743" s="875"/>
      <c r="K743" s="876"/>
      <c r="L743" s="875"/>
      <c r="M743" s="876"/>
      <c r="N743" s="875"/>
      <c r="O743" s="876"/>
      <c r="P743" s="332"/>
      <c r="Q743" s="332"/>
      <c r="R743" s="332"/>
      <c r="S743" s="332"/>
      <c r="T743" s="332"/>
      <c r="U743" s="332"/>
      <c r="V743" s="332"/>
      <c r="W743" s="332"/>
    </row>
    <row r="744" spans="1:23" hidden="1" x14ac:dyDescent="0.35">
      <c r="A744" s="332"/>
      <c r="B744" s="332"/>
      <c r="C744" s="361" t="s">
        <v>573</v>
      </c>
      <c r="D744" s="339"/>
      <c r="E744" s="359" t="s">
        <v>243</v>
      </c>
      <c r="F744" s="875"/>
      <c r="G744" s="876"/>
      <c r="H744" s="875"/>
      <c r="I744" s="876"/>
      <c r="J744" s="875"/>
      <c r="K744" s="876"/>
      <c r="L744" s="875"/>
      <c r="M744" s="876"/>
      <c r="N744" s="875"/>
      <c r="O744" s="876"/>
      <c r="P744" s="332"/>
      <c r="Q744" s="332"/>
      <c r="R744" s="332"/>
      <c r="S744" s="332"/>
      <c r="T744" s="332"/>
      <c r="U744" s="332"/>
      <c r="V744" s="332"/>
      <c r="W744" s="332"/>
    </row>
    <row r="745" spans="1:23" hidden="1" x14ac:dyDescent="0.35">
      <c r="A745" s="332"/>
      <c r="B745" s="332"/>
      <c r="C745" s="361"/>
      <c r="D745" s="360" t="str">
        <f>D744&amp;"KW"</f>
        <v>KW</v>
      </c>
      <c r="E745" s="359" t="s">
        <v>292</v>
      </c>
      <c r="F745" s="875"/>
      <c r="G745" s="876"/>
      <c r="H745" s="875"/>
      <c r="I745" s="876"/>
      <c r="J745" s="875"/>
      <c r="K745" s="876"/>
      <c r="L745" s="875"/>
      <c r="M745" s="876"/>
      <c r="N745" s="875"/>
      <c r="O745" s="876"/>
      <c r="P745" s="332"/>
      <c r="Q745" s="332"/>
      <c r="R745" s="332"/>
      <c r="S745" s="332"/>
      <c r="T745" s="332"/>
      <c r="U745" s="332"/>
      <c r="V745" s="332"/>
      <c r="W745" s="332"/>
    </row>
    <row r="746" spans="1:23" hidden="1" x14ac:dyDescent="0.35">
      <c r="A746" s="332"/>
      <c r="B746" s="332"/>
      <c r="C746" s="361" t="s">
        <v>574</v>
      </c>
      <c r="D746" s="339"/>
      <c r="E746" s="359" t="s">
        <v>243</v>
      </c>
      <c r="F746" s="875"/>
      <c r="G746" s="876"/>
      <c r="H746" s="875"/>
      <c r="I746" s="876"/>
      <c r="J746" s="875"/>
      <c r="K746" s="876"/>
      <c r="L746" s="875"/>
      <c r="M746" s="876"/>
      <c r="N746" s="875"/>
      <c r="O746" s="876"/>
      <c r="P746" s="332"/>
      <c r="Q746" s="332"/>
      <c r="R746" s="332"/>
      <c r="S746" s="332"/>
      <c r="T746" s="332"/>
      <c r="U746" s="332"/>
      <c r="V746" s="332"/>
      <c r="W746" s="332"/>
    </row>
    <row r="747" spans="1:23" hidden="1" x14ac:dyDescent="0.35">
      <c r="A747" s="332"/>
      <c r="B747" s="332"/>
      <c r="C747" s="361"/>
      <c r="D747" s="360" t="str">
        <f>D746&amp;"KW"</f>
        <v>KW</v>
      </c>
      <c r="E747" s="359" t="s">
        <v>292</v>
      </c>
      <c r="F747" s="875"/>
      <c r="G747" s="876"/>
      <c r="H747" s="875"/>
      <c r="I747" s="876"/>
      <c r="J747" s="875"/>
      <c r="K747" s="876"/>
      <c r="L747" s="875"/>
      <c r="M747" s="876"/>
      <c r="N747" s="875"/>
      <c r="O747" s="876"/>
      <c r="P747" s="332"/>
      <c r="Q747" s="332"/>
      <c r="R747" s="332"/>
      <c r="S747" s="332"/>
      <c r="T747" s="332"/>
      <c r="U747" s="332"/>
      <c r="V747" s="332"/>
      <c r="W747" s="332"/>
    </row>
    <row r="748" spans="1:23" hidden="1" x14ac:dyDescent="0.35">
      <c r="A748" s="332"/>
      <c r="B748" s="332"/>
      <c r="C748" s="361" t="s">
        <v>575</v>
      </c>
      <c r="D748" s="339"/>
      <c r="E748" s="359" t="s">
        <v>243</v>
      </c>
      <c r="F748" s="875"/>
      <c r="G748" s="876"/>
      <c r="H748" s="875"/>
      <c r="I748" s="876"/>
      <c r="J748" s="875"/>
      <c r="K748" s="876"/>
      <c r="L748" s="875"/>
      <c r="M748" s="876"/>
      <c r="N748" s="875"/>
      <c r="O748" s="876"/>
      <c r="P748" s="332"/>
      <c r="Q748" s="332"/>
      <c r="R748" s="332"/>
      <c r="S748" s="332"/>
      <c r="T748" s="332"/>
      <c r="U748" s="332"/>
      <c r="V748" s="332"/>
      <c r="W748" s="332"/>
    </row>
    <row r="749" spans="1:23" hidden="1" x14ac:dyDescent="0.35">
      <c r="A749" s="332"/>
      <c r="B749" s="332"/>
      <c r="C749" s="361"/>
      <c r="D749" s="360" t="str">
        <f>D748&amp;"KW"</f>
        <v>KW</v>
      </c>
      <c r="E749" s="359" t="s">
        <v>292</v>
      </c>
      <c r="F749" s="875"/>
      <c r="G749" s="876"/>
      <c r="H749" s="875"/>
      <c r="I749" s="876"/>
      <c r="J749" s="875"/>
      <c r="K749" s="876"/>
      <c r="L749" s="875"/>
      <c r="M749" s="876"/>
      <c r="N749" s="875"/>
      <c r="O749" s="876"/>
      <c r="P749" s="332"/>
      <c r="Q749" s="332"/>
      <c r="R749" s="332"/>
      <c r="S749" s="332"/>
      <c r="T749" s="332"/>
      <c r="U749" s="332"/>
      <c r="V749" s="332"/>
      <c r="W749" s="332"/>
    </row>
    <row r="750" spans="1:23" hidden="1" x14ac:dyDescent="0.35">
      <c r="A750" s="332"/>
      <c r="B750" s="332"/>
      <c r="C750" s="361" t="s">
        <v>576</v>
      </c>
      <c r="D750" s="339"/>
      <c r="E750" s="359" t="s">
        <v>243</v>
      </c>
      <c r="F750" s="875"/>
      <c r="G750" s="876"/>
      <c r="H750" s="875"/>
      <c r="I750" s="876"/>
      <c r="J750" s="875"/>
      <c r="K750" s="876"/>
      <c r="L750" s="875"/>
      <c r="M750" s="876"/>
      <c r="N750" s="875"/>
      <c r="O750" s="876"/>
      <c r="P750" s="332"/>
      <c r="Q750" s="332"/>
      <c r="R750" s="332"/>
      <c r="S750" s="332"/>
      <c r="T750" s="332"/>
      <c r="U750" s="332"/>
      <c r="V750" s="332"/>
      <c r="W750" s="332"/>
    </row>
    <row r="751" spans="1:23" hidden="1" x14ac:dyDescent="0.35">
      <c r="A751" s="332"/>
      <c r="B751" s="332"/>
      <c r="C751" s="361"/>
      <c r="D751" s="360" t="str">
        <f>D750&amp;"KW"</f>
        <v>KW</v>
      </c>
      <c r="E751" s="359" t="s">
        <v>292</v>
      </c>
      <c r="F751" s="875"/>
      <c r="G751" s="876"/>
      <c r="H751" s="875"/>
      <c r="I751" s="876"/>
      <c r="J751" s="875"/>
      <c r="K751" s="876"/>
      <c r="L751" s="875"/>
      <c r="M751" s="876"/>
      <c r="N751" s="875"/>
      <c r="O751" s="876"/>
      <c r="P751" s="332"/>
      <c r="Q751" s="332"/>
      <c r="R751" s="332"/>
      <c r="S751" s="332"/>
      <c r="T751" s="332"/>
      <c r="U751" s="332"/>
      <c r="V751" s="332"/>
      <c r="W751" s="332"/>
    </row>
    <row r="752" spans="1:23" hidden="1" x14ac:dyDescent="0.35">
      <c r="A752" s="332"/>
      <c r="B752" s="332"/>
      <c r="C752" s="361" t="s">
        <v>577</v>
      </c>
      <c r="D752" s="339"/>
      <c r="E752" s="359" t="s">
        <v>243</v>
      </c>
      <c r="F752" s="875"/>
      <c r="G752" s="876"/>
      <c r="H752" s="875"/>
      <c r="I752" s="876"/>
      <c r="J752" s="875"/>
      <c r="K752" s="876"/>
      <c r="L752" s="875"/>
      <c r="M752" s="876"/>
      <c r="N752" s="875"/>
      <c r="O752" s="876"/>
      <c r="P752" s="332"/>
      <c r="Q752" s="332"/>
      <c r="R752" s="332"/>
      <c r="S752" s="332"/>
      <c r="T752" s="332"/>
      <c r="U752" s="332"/>
      <c r="V752" s="332"/>
      <c r="W752" s="332"/>
    </row>
    <row r="753" spans="1:23" hidden="1" x14ac:dyDescent="0.35">
      <c r="A753" s="332"/>
      <c r="B753" s="332"/>
      <c r="C753" s="361"/>
      <c r="D753" s="360" t="str">
        <f>D752&amp;"KW"</f>
        <v>KW</v>
      </c>
      <c r="E753" s="359" t="s">
        <v>292</v>
      </c>
      <c r="F753" s="875"/>
      <c r="G753" s="876"/>
      <c r="H753" s="875"/>
      <c r="I753" s="876"/>
      <c r="J753" s="875"/>
      <c r="K753" s="876"/>
      <c r="L753" s="875"/>
      <c r="M753" s="876"/>
      <c r="N753" s="875"/>
      <c r="O753" s="876"/>
      <c r="P753" s="332"/>
      <c r="Q753" s="332"/>
      <c r="R753" s="332"/>
      <c r="S753" s="332"/>
      <c r="T753" s="332"/>
      <c r="U753" s="332"/>
      <c r="V753" s="332"/>
      <c r="W753" s="332"/>
    </row>
    <row r="754" spans="1:23" hidden="1" x14ac:dyDescent="0.35">
      <c r="A754" s="332"/>
      <c r="B754" s="332"/>
      <c r="C754" s="361" t="s">
        <v>578</v>
      </c>
      <c r="D754" s="339"/>
      <c r="E754" s="359" t="s">
        <v>243</v>
      </c>
      <c r="F754" s="875"/>
      <c r="G754" s="876"/>
      <c r="H754" s="875"/>
      <c r="I754" s="876"/>
      <c r="J754" s="875"/>
      <c r="K754" s="876"/>
      <c r="L754" s="875"/>
      <c r="M754" s="876"/>
      <c r="N754" s="875"/>
      <c r="O754" s="876"/>
      <c r="P754" s="332"/>
      <c r="Q754" s="332"/>
      <c r="R754" s="332"/>
      <c r="S754" s="332"/>
      <c r="T754" s="332"/>
      <c r="U754" s="332"/>
      <c r="V754" s="332"/>
      <c r="W754" s="332"/>
    </row>
    <row r="755" spans="1:23" hidden="1" x14ac:dyDescent="0.35">
      <c r="A755" s="332"/>
      <c r="B755" s="332"/>
      <c r="C755" s="361"/>
      <c r="D755" s="360" t="str">
        <f>D754&amp;"KW"</f>
        <v>KW</v>
      </c>
      <c r="E755" s="359" t="s">
        <v>292</v>
      </c>
      <c r="F755" s="875"/>
      <c r="G755" s="876"/>
      <c r="H755" s="875"/>
      <c r="I755" s="876"/>
      <c r="J755" s="875"/>
      <c r="K755" s="876"/>
      <c r="L755" s="875"/>
      <c r="M755" s="876"/>
      <c r="N755" s="875"/>
      <c r="O755" s="876"/>
      <c r="P755" s="332"/>
      <c r="Q755" s="332"/>
      <c r="R755" s="332"/>
      <c r="S755" s="332"/>
      <c r="T755" s="332"/>
      <c r="U755" s="332"/>
      <c r="V755" s="332"/>
      <c r="W755" s="332"/>
    </row>
    <row r="756" spans="1:23" hidden="1" x14ac:dyDescent="0.35">
      <c r="A756" s="332"/>
      <c r="B756" s="332"/>
      <c r="C756" s="361" t="s">
        <v>579</v>
      </c>
      <c r="D756" s="339"/>
      <c r="E756" s="359" t="s">
        <v>243</v>
      </c>
      <c r="F756" s="875"/>
      <c r="G756" s="876"/>
      <c r="H756" s="875"/>
      <c r="I756" s="876"/>
      <c r="J756" s="875"/>
      <c r="K756" s="876"/>
      <c r="L756" s="875"/>
      <c r="M756" s="876"/>
      <c r="N756" s="875"/>
      <c r="O756" s="876"/>
      <c r="P756" s="332"/>
      <c r="Q756" s="332"/>
      <c r="R756" s="332"/>
      <c r="S756" s="332"/>
      <c r="T756" s="332"/>
      <c r="U756" s="332"/>
      <c r="V756" s="332"/>
      <c r="W756" s="332"/>
    </row>
    <row r="757" spans="1:23" hidden="1" x14ac:dyDescent="0.35">
      <c r="A757" s="332"/>
      <c r="B757" s="332"/>
      <c r="C757" s="361"/>
      <c r="D757" s="360" t="str">
        <f>D756&amp;"KW"</f>
        <v>KW</v>
      </c>
      <c r="E757" s="359" t="s">
        <v>292</v>
      </c>
      <c r="F757" s="875"/>
      <c r="G757" s="876"/>
      <c r="H757" s="875"/>
      <c r="I757" s="876"/>
      <c r="J757" s="875"/>
      <c r="K757" s="876"/>
      <c r="L757" s="875"/>
      <c r="M757" s="876"/>
      <c r="N757" s="875"/>
      <c r="O757" s="876"/>
      <c r="P757" s="332"/>
      <c r="Q757" s="332"/>
      <c r="R757" s="332"/>
      <c r="S757" s="332"/>
      <c r="T757" s="332"/>
      <c r="U757" s="332"/>
      <c r="V757" s="332"/>
      <c r="W757" s="332"/>
    </row>
    <row r="758" spans="1:23" hidden="1" x14ac:dyDescent="0.35">
      <c r="A758" s="332"/>
      <c r="B758" s="332"/>
      <c r="C758" s="361" t="s">
        <v>580</v>
      </c>
      <c r="D758" s="339"/>
      <c r="E758" s="359" t="s">
        <v>243</v>
      </c>
      <c r="F758" s="875"/>
      <c r="G758" s="876"/>
      <c r="H758" s="875"/>
      <c r="I758" s="876"/>
      <c r="J758" s="875"/>
      <c r="K758" s="876"/>
      <c r="L758" s="875"/>
      <c r="M758" s="876"/>
      <c r="N758" s="875"/>
      <c r="O758" s="876"/>
      <c r="P758" s="332"/>
      <c r="Q758" s="332"/>
      <c r="R758" s="332"/>
      <c r="S758" s="332"/>
      <c r="T758" s="332"/>
      <c r="U758" s="332"/>
      <c r="V758" s="332"/>
      <c r="W758" s="332"/>
    </row>
    <row r="759" spans="1:23" hidden="1" x14ac:dyDescent="0.35">
      <c r="A759" s="332"/>
      <c r="B759" s="332"/>
      <c r="C759" s="361"/>
      <c r="D759" s="360" t="str">
        <f>D758&amp;"KW"</f>
        <v>KW</v>
      </c>
      <c r="E759" s="359" t="s">
        <v>292</v>
      </c>
      <c r="F759" s="875"/>
      <c r="G759" s="876"/>
      <c r="H759" s="875"/>
      <c r="I759" s="876"/>
      <c r="J759" s="875"/>
      <c r="K759" s="876"/>
      <c r="L759" s="875"/>
      <c r="M759" s="876"/>
      <c r="N759" s="875"/>
      <c r="O759" s="876"/>
      <c r="P759" s="332"/>
      <c r="Q759" s="332"/>
      <c r="R759" s="332"/>
      <c r="S759" s="332"/>
      <c r="T759" s="332"/>
      <c r="U759" s="332"/>
      <c r="V759" s="332"/>
      <c r="W759" s="332"/>
    </row>
    <row r="760" spans="1:23" hidden="1" x14ac:dyDescent="0.35">
      <c r="A760" s="332"/>
      <c r="B760" s="332"/>
      <c r="C760" s="361" t="s">
        <v>581</v>
      </c>
      <c r="D760" s="339"/>
      <c r="E760" s="359" t="s">
        <v>243</v>
      </c>
      <c r="F760" s="875"/>
      <c r="G760" s="876"/>
      <c r="H760" s="875"/>
      <c r="I760" s="876"/>
      <c r="J760" s="875"/>
      <c r="K760" s="876"/>
      <c r="L760" s="875"/>
      <c r="M760" s="876"/>
      <c r="N760" s="875"/>
      <c r="O760" s="876"/>
      <c r="P760" s="332"/>
      <c r="Q760" s="332"/>
      <c r="R760" s="332"/>
      <c r="S760" s="332"/>
      <c r="T760" s="332"/>
      <c r="U760" s="332"/>
      <c r="V760" s="332"/>
      <c r="W760" s="332"/>
    </row>
    <row r="761" spans="1:23" hidden="1" x14ac:dyDescent="0.35">
      <c r="A761" s="332"/>
      <c r="B761" s="332"/>
      <c r="C761" s="361"/>
      <c r="D761" s="360" t="str">
        <f>D760&amp;"KW"</f>
        <v>KW</v>
      </c>
      <c r="E761" s="359" t="s">
        <v>292</v>
      </c>
      <c r="F761" s="875"/>
      <c r="G761" s="876"/>
      <c r="H761" s="875"/>
      <c r="I761" s="876"/>
      <c r="J761" s="875"/>
      <c r="K761" s="876"/>
      <c r="L761" s="875"/>
      <c r="M761" s="876"/>
      <c r="N761" s="875"/>
      <c r="O761" s="876"/>
      <c r="P761" s="332"/>
      <c r="Q761" s="332"/>
      <c r="R761" s="332"/>
      <c r="S761" s="332"/>
      <c r="T761" s="332"/>
      <c r="U761" s="332"/>
      <c r="V761" s="332"/>
      <c r="W761" s="332"/>
    </row>
    <row r="762" spans="1:23" hidden="1" x14ac:dyDescent="0.35">
      <c r="A762" s="332"/>
      <c r="B762" s="332"/>
      <c r="C762" s="361" t="s">
        <v>582</v>
      </c>
      <c r="D762" s="339"/>
      <c r="E762" s="359" t="s">
        <v>243</v>
      </c>
      <c r="F762" s="875"/>
      <c r="G762" s="876"/>
      <c r="H762" s="875"/>
      <c r="I762" s="876"/>
      <c r="J762" s="875"/>
      <c r="K762" s="876"/>
      <c r="L762" s="875"/>
      <c r="M762" s="876"/>
      <c r="N762" s="875"/>
      <c r="O762" s="876"/>
      <c r="P762" s="332"/>
      <c r="Q762" s="332"/>
      <c r="R762" s="332"/>
      <c r="S762" s="332"/>
      <c r="T762" s="332"/>
      <c r="U762" s="332"/>
      <c r="V762" s="332"/>
      <c r="W762" s="332"/>
    </row>
    <row r="763" spans="1:23" hidden="1" x14ac:dyDescent="0.35">
      <c r="A763" s="332"/>
      <c r="B763" s="332"/>
      <c r="C763" s="361"/>
      <c r="D763" s="360" t="str">
        <f>D762&amp;"KW"</f>
        <v>KW</v>
      </c>
      <c r="E763" s="359" t="s">
        <v>292</v>
      </c>
      <c r="F763" s="875"/>
      <c r="G763" s="876"/>
      <c r="H763" s="875"/>
      <c r="I763" s="876"/>
      <c r="J763" s="875"/>
      <c r="K763" s="876"/>
      <c r="L763" s="875"/>
      <c r="M763" s="876"/>
      <c r="N763" s="875"/>
      <c r="O763" s="876"/>
      <c r="P763" s="332"/>
      <c r="Q763" s="332"/>
      <c r="R763" s="332"/>
      <c r="S763" s="332"/>
      <c r="T763" s="332"/>
      <c r="U763" s="332"/>
      <c r="V763" s="332"/>
      <c r="W763" s="332"/>
    </row>
    <row r="764" spans="1:23" hidden="1" x14ac:dyDescent="0.35">
      <c r="A764" s="332"/>
      <c r="B764" s="332"/>
      <c r="C764" s="361" t="s">
        <v>583</v>
      </c>
      <c r="D764" s="339"/>
      <c r="E764" s="359" t="s">
        <v>243</v>
      </c>
      <c r="F764" s="875"/>
      <c r="G764" s="876"/>
      <c r="H764" s="875"/>
      <c r="I764" s="876"/>
      <c r="J764" s="875"/>
      <c r="K764" s="876"/>
      <c r="L764" s="875"/>
      <c r="M764" s="876"/>
      <c r="N764" s="875"/>
      <c r="O764" s="876"/>
      <c r="P764" s="332"/>
      <c r="Q764" s="332"/>
      <c r="R764" s="332"/>
      <c r="S764" s="332"/>
      <c r="T764" s="332"/>
      <c r="U764" s="332"/>
      <c r="V764" s="332"/>
      <c r="W764" s="332"/>
    </row>
    <row r="765" spans="1:23" hidden="1" x14ac:dyDescent="0.35">
      <c r="A765" s="332"/>
      <c r="B765" s="332"/>
      <c r="C765" s="361"/>
      <c r="D765" s="360" t="str">
        <f>D764&amp;"KW"</f>
        <v>KW</v>
      </c>
      <c r="E765" s="359" t="s">
        <v>292</v>
      </c>
      <c r="F765" s="875"/>
      <c r="G765" s="876"/>
      <c r="H765" s="875"/>
      <c r="I765" s="876"/>
      <c r="J765" s="875"/>
      <c r="K765" s="876"/>
      <c r="L765" s="875"/>
      <c r="M765" s="876"/>
      <c r="N765" s="875"/>
      <c r="O765" s="876"/>
      <c r="P765" s="332"/>
      <c r="Q765" s="332"/>
      <c r="R765" s="332"/>
      <c r="S765" s="332"/>
      <c r="T765" s="332"/>
      <c r="U765" s="332"/>
      <c r="V765" s="332"/>
      <c r="W765" s="332"/>
    </row>
    <row r="766" spans="1:23" hidden="1" x14ac:dyDescent="0.35">
      <c r="A766" s="332"/>
      <c r="B766" s="332"/>
      <c r="C766" s="361" t="s">
        <v>584</v>
      </c>
      <c r="D766" s="339"/>
      <c r="E766" s="359" t="s">
        <v>243</v>
      </c>
      <c r="F766" s="875"/>
      <c r="G766" s="876"/>
      <c r="H766" s="875"/>
      <c r="I766" s="876"/>
      <c r="J766" s="875"/>
      <c r="K766" s="876"/>
      <c r="L766" s="875"/>
      <c r="M766" s="876"/>
      <c r="N766" s="875"/>
      <c r="O766" s="876"/>
      <c r="P766" s="332"/>
      <c r="Q766" s="332"/>
      <c r="R766" s="332"/>
      <c r="S766" s="332"/>
      <c r="T766" s="332"/>
      <c r="U766" s="332"/>
      <c r="V766" s="332"/>
      <c r="W766" s="332"/>
    </row>
    <row r="767" spans="1:23" hidden="1" x14ac:dyDescent="0.35">
      <c r="A767" s="332"/>
      <c r="B767" s="332"/>
      <c r="C767" s="361"/>
      <c r="D767" s="360" t="str">
        <f>D766&amp;"KW"</f>
        <v>KW</v>
      </c>
      <c r="E767" s="359" t="s">
        <v>292</v>
      </c>
      <c r="F767" s="875"/>
      <c r="G767" s="876"/>
      <c r="H767" s="875"/>
      <c r="I767" s="876"/>
      <c r="J767" s="875"/>
      <c r="K767" s="876"/>
      <c r="L767" s="875"/>
      <c r="M767" s="876"/>
      <c r="N767" s="875"/>
      <c r="O767" s="876"/>
      <c r="P767" s="332"/>
      <c r="Q767" s="332"/>
      <c r="R767" s="332"/>
      <c r="S767" s="332"/>
      <c r="T767" s="332"/>
      <c r="U767" s="332"/>
      <c r="V767" s="332"/>
      <c r="W767" s="332"/>
    </row>
    <row r="768" spans="1:23" hidden="1" x14ac:dyDescent="0.35">
      <c r="A768" s="332"/>
      <c r="B768" s="332"/>
      <c r="C768" s="361" t="s">
        <v>585</v>
      </c>
      <c r="D768" s="339"/>
      <c r="E768" s="359" t="s">
        <v>243</v>
      </c>
      <c r="F768" s="875"/>
      <c r="G768" s="876"/>
      <c r="H768" s="875"/>
      <c r="I768" s="876"/>
      <c r="J768" s="875"/>
      <c r="K768" s="876"/>
      <c r="L768" s="875"/>
      <c r="M768" s="876"/>
      <c r="N768" s="875"/>
      <c r="O768" s="876"/>
      <c r="P768" s="332"/>
      <c r="Q768" s="332"/>
      <c r="R768" s="332"/>
      <c r="S768" s="332"/>
      <c r="T768" s="332"/>
      <c r="U768" s="332"/>
      <c r="V768" s="332"/>
      <c r="W768" s="332"/>
    </row>
    <row r="769" spans="1:23" hidden="1" x14ac:dyDescent="0.35">
      <c r="A769" s="332"/>
      <c r="B769" s="332"/>
      <c r="C769" s="361"/>
      <c r="D769" s="360" t="str">
        <f>D768&amp;"KW"</f>
        <v>KW</v>
      </c>
      <c r="E769" s="359" t="s">
        <v>292</v>
      </c>
      <c r="F769" s="875"/>
      <c r="G769" s="876"/>
      <c r="H769" s="875"/>
      <c r="I769" s="876"/>
      <c r="J769" s="875"/>
      <c r="K769" s="876"/>
      <c r="L769" s="875"/>
      <c r="M769" s="876"/>
      <c r="N769" s="875"/>
      <c r="O769" s="876"/>
      <c r="P769" s="332"/>
      <c r="Q769" s="332"/>
      <c r="R769" s="332"/>
      <c r="S769" s="332"/>
      <c r="T769" s="332"/>
      <c r="U769" s="332"/>
      <c r="V769" s="332"/>
      <c r="W769" s="332"/>
    </row>
    <row r="770" spans="1:23" hidden="1" x14ac:dyDescent="0.35">
      <c r="A770" s="332"/>
      <c r="B770" s="332"/>
      <c r="C770" s="361" t="s">
        <v>586</v>
      </c>
      <c r="D770" s="339"/>
      <c r="E770" s="359" t="s">
        <v>243</v>
      </c>
      <c r="F770" s="875"/>
      <c r="G770" s="876"/>
      <c r="H770" s="875"/>
      <c r="I770" s="876"/>
      <c r="J770" s="875"/>
      <c r="K770" s="876"/>
      <c r="L770" s="875"/>
      <c r="M770" s="876"/>
      <c r="N770" s="875"/>
      <c r="O770" s="876"/>
      <c r="P770" s="332"/>
      <c r="Q770" s="332"/>
      <c r="R770" s="332"/>
      <c r="S770" s="332"/>
      <c r="T770" s="332"/>
      <c r="U770" s="332"/>
      <c r="V770" s="332"/>
      <c r="W770" s="332"/>
    </row>
    <row r="771" spans="1:23" hidden="1" x14ac:dyDescent="0.35">
      <c r="A771" s="332"/>
      <c r="B771" s="332"/>
      <c r="C771" s="361"/>
      <c r="D771" s="360" t="str">
        <f>D770&amp;"KW"</f>
        <v>KW</v>
      </c>
      <c r="E771" s="359" t="s">
        <v>292</v>
      </c>
      <c r="F771" s="875"/>
      <c r="G771" s="876"/>
      <c r="H771" s="875"/>
      <c r="I771" s="876"/>
      <c r="J771" s="875"/>
      <c r="K771" s="876"/>
      <c r="L771" s="875"/>
      <c r="M771" s="876"/>
      <c r="N771" s="875"/>
      <c r="O771" s="876"/>
      <c r="P771" s="332"/>
      <c r="Q771" s="332"/>
      <c r="R771" s="332"/>
      <c r="S771" s="332"/>
      <c r="T771" s="332"/>
      <c r="U771" s="332"/>
      <c r="V771" s="332"/>
      <c r="W771" s="332"/>
    </row>
    <row r="772" spans="1:23" hidden="1" x14ac:dyDescent="0.35">
      <c r="A772" s="332"/>
      <c r="B772" s="332"/>
      <c r="C772" s="361" t="s">
        <v>587</v>
      </c>
      <c r="D772" s="339"/>
      <c r="E772" s="359" t="s">
        <v>243</v>
      </c>
      <c r="F772" s="875"/>
      <c r="G772" s="876"/>
      <c r="H772" s="875"/>
      <c r="I772" s="876"/>
      <c r="J772" s="875"/>
      <c r="K772" s="876"/>
      <c r="L772" s="875"/>
      <c r="M772" s="876"/>
      <c r="N772" s="875"/>
      <c r="O772" s="876"/>
      <c r="P772" s="332"/>
      <c r="Q772" s="332"/>
      <c r="R772" s="332"/>
      <c r="S772" s="332"/>
      <c r="T772" s="332"/>
      <c r="U772" s="332"/>
      <c r="V772" s="332"/>
      <c r="W772" s="332"/>
    </row>
    <row r="773" spans="1:23" hidden="1" x14ac:dyDescent="0.35">
      <c r="A773" s="332"/>
      <c r="B773" s="332"/>
      <c r="C773" s="361"/>
      <c r="D773" s="362" t="str">
        <f>D772&amp;"KW"</f>
        <v>KW</v>
      </c>
      <c r="E773" s="359" t="s">
        <v>292</v>
      </c>
      <c r="F773" s="875"/>
      <c r="G773" s="876"/>
      <c r="H773" s="875"/>
      <c r="I773" s="876"/>
      <c r="J773" s="875"/>
      <c r="K773" s="876"/>
      <c r="L773" s="875"/>
      <c r="M773" s="876"/>
      <c r="N773" s="875"/>
      <c r="O773" s="876"/>
      <c r="P773" s="332"/>
      <c r="Q773" s="332"/>
      <c r="R773" s="332"/>
      <c r="S773" s="332"/>
      <c r="T773" s="332"/>
      <c r="U773" s="332"/>
      <c r="V773" s="332"/>
      <c r="W773" s="332"/>
    </row>
    <row r="774" spans="1:23" hidden="1" x14ac:dyDescent="0.35">
      <c r="A774" s="332"/>
      <c r="B774" s="332"/>
      <c r="C774" s="361" t="s">
        <v>588</v>
      </c>
      <c r="D774" s="339"/>
      <c r="E774" s="359" t="s">
        <v>243</v>
      </c>
      <c r="F774" s="875"/>
      <c r="G774" s="876"/>
      <c r="H774" s="875"/>
      <c r="I774" s="876"/>
      <c r="J774" s="875"/>
      <c r="K774" s="876"/>
      <c r="L774" s="875"/>
      <c r="M774" s="876"/>
      <c r="N774" s="875"/>
      <c r="O774" s="876"/>
      <c r="P774" s="332"/>
      <c r="Q774" s="332"/>
      <c r="R774" s="332"/>
      <c r="S774" s="332"/>
      <c r="T774" s="332"/>
      <c r="U774" s="332"/>
      <c r="V774" s="332"/>
      <c r="W774" s="332"/>
    </row>
    <row r="775" spans="1:23" hidden="1" x14ac:dyDescent="0.35">
      <c r="A775" s="332"/>
      <c r="B775" s="332"/>
      <c r="C775" s="361"/>
      <c r="D775" s="362" t="str">
        <f>D774&amp;"KW"</f>
        <v>KW</v>
      </c>
      <c r="E775" s="359" t="s">
        <v>292</v>
      </c>
      <c r="F775" s="875"/>
      <c r="G775" s="876"/>
      <c r="H775" s="875"/>
      <c r="I775" s="876"/>
      <c r="J775" s="875"/>
      <c r="K775" s="876"/>
      <c r="L775" s="875"/>
      <c r="M775" s="876"/>
      <c r="N775" s="875"/>
      <c r="O775" s="876"/>
      <c r="P775" s="332"/>
      <c r="Q775" s="332"/>
      <c r="R775" s="332"/>
      <c r="S775" s="332"/>
      <c r="T775" s="332"/>
      <c r="U775" s="332"/>
      <c r="V775" s="332"/>
      <c r="W775" s="332"/>
    </row>
    <row r="776" spans="1:23" hidden="1" x14ac:dyDescent="0.35">
      <c r="A776" s="332"/>
      <c r="B776" s="332"/>
      <c r="C776" s="361" t="s">
        <v>589</v>
      </c>
      <c r="D776" s="339"/>
      <c r="E776" s="359" t="s">
        <v>243</v>
      </c>
      <c r="F776" s="875"/>
      <c r="G776" s="876"/>
      <c r="H776" s="875"/>
      <c r="I776" s="876"/>
      <c r="J776" s="875"/>
      <c r="K776" s="876"/>
      <c r="L776" s="875"/>
      <c r="M776" s="876"/>
      <c r="N776" s="875"/>
      <c r="O776" s="876"/>
      <c r="P776" s="332"/>
      <c r="Q776" s="332"/>
      <c r="R776" s="332"/>
      <c r="S776" s="332"/>
      <c r="T776" s="332"/>
      <c r="U776" s="332"/>
      <c r="V776" s="332"/>
      <c r="W776" s="332"/>
    </row>
    <row r="777" spans="1:23" hidden="1" x14ac:dyDescent="0.35">
      <c r="A777" s="332"/>
      <c r="B777" s="332"/>
      <c r="C777" s="361"/>
      <c r="D777" s="360" t="str">
        <f>D776&amp;"KW"</f>
        <v>KW</v>
      </c>
      <c r="E777" s="359" t="s">
        <v>292</v>
      </c>
      <c r="F777" s="875"/>
      <c r="G777" s="876"/>
      <c r="H777" s="875"/>
      <c r="I777" s="876"/>
      <c r="J777" s="875"/>
      <c r="K777" s="876"/>
      <c r="L777" s="875"/>
      <c r="M777" s="876"/>
      <c r="N777" s="875"/>
      <c r="O777" s="876"/>
      <c r="P777" s="332"/>
      <c r="Q777" s="332"/>
      <c r="R777" s="332"/>
      <c r="S777" s="332"/>
      <c r="T777" s="332"/>
      <c r="U777" s="332"/>
      <c r="V777" s="332"/>
      <c r="W777" s="332"/>
    </row>
    <row r="778" spans="1:23" hidden="1" x14ac:dyDescent="0.35">
      <c r="A778" s="332"/>
      <c r="B778" s="332"/>
      <c r="C778" s="361" t="s">
        <v>590</v>
      </c>
      <c r="D778" s="339"/>
      <c r="E778" s="359" t="s">
        <v>243</v>
      </c>
      <c r="F778" s="875"/>
      <c r="G778" s="876"/>
      <c r="H778" s="875"/>
      <c r="I778" s="876"/>
      <c r="J778" s="875"/>
      <c r="K778" s="876"/>
      <c r="L778" s="875"/>
      <c r="M778" s="876"/>
      <c r="N778" s="875"/>
      <c r="O778" s="876"/>
      <c r="P778" s="332"/>
      <c r="Q778" s="332"/>
      <c r="R778" s="332"/>
      <c r="S778" s="332"/>
      <c r="T778" s="332"/>
      <c r="U778" s="332"/>
      <c r="V778" s="332"/>
      <c r="W778" s="332"/>
    </row>
    <row r="779" spans="1:23" hidden="1" x14ac:dyDescent="0.35">
      <c r="A779" s="332"/>
      <c r="B779" s="332"/>
      <c r="C779" s="361"/>
      <c r="D779" s="360" t="str">
        <f>D778&amp;"KW"</f>
        <v>KW</v>
      </c>
      <c r="E779" s="359" t="s">
        <v>292</v>
      </c>
      <c r="F779" s="875"/>
      <c r="G779" s="876"/>
      <c r="H779" s="875"/>
      <c r="I779" s="876"/>
      <c r="J779" s="875"/>
      <c r="K779" s="876"/>
      <c r="L779" s="875"/>
      <c r="M779" s="876"/>
      <c r="N779" s="875"/>
      <c r="O779" s="876"/>
      <c r="P779" s="332"/>
      <c r="Q779" s="332"/>
      <c r="R779" s="332"/>
      <c r="S779" s="332"/>
      <c r="T779" s="332"/>
      <c r="U779" s="332"/>
      <c r="V779" s="332"/>
      <c r="W779" s="332"/>
    </row>
    <row r="780" spans="1:23" hidden="1" x14ac:dyDescent="0.35">
      <c r="A780" s="332"/>
      <c r="B780" s="332"/>
      <c r="C780" s="361" t="s">
        <v>591</v>
      </c>
      <c r="D780" s="339"/>
      <c r="E780" s="359" t="s">
        <v>243</v>
      </c>
      <c r="F780" s="875"/>
      <c r="G780" s="876"/>
      <c r="H780" s="875"/>
      <c r="I780" s="876"/>
      <c r="J780" s="875"/>
      <c r="K780" s="876"/>
      <c r="L780" s="875"/>
      <c r="M780" s="876"/>
      <c r="N780" s="875"/>
      <c r="O780" s="876"/>
      <c r="P780" s="332"/>
      <c r="Q780" s="332"/>
      <c r="R780" s="332"/>
      <c r="S780" s="332"/>
      <c r="T780" s="332"/>
      <c r="U780" s="332"/>
      <c r="V780" s="332"/>
      <c r="W780" s="332"/>
    </row>
    <row r="781" spans="1:23" hidden="1" x14ac:dyDescent="0.35">
      <c r="A781" s="332"/>
      <c r="B781" s="332"/>
      <c r="C781" s="361"/>
      <c r="D781" s="360" t="str">
        <f>D780&amp;"KW"</f>
        <v>KW</v>
      </c>
      <c r="E781" s="359" t="s">
        <v>292</v>
      </c>
      <c r="F781" s="875"/>
      <c r="G781" s="876"/>
      <c r="H781" s="875"/>
      <c r="I781" s="876"/>
      <c r="J781" s="875"/>
      <c r="K781" s="876"/>
      <c r="L781" s="875"/>
      <c r="M781" s="876"/>
      <c r="N781" s="875"/>
      <c r="O781" s="876"/>
      <c r="P781" s="332"/>
      <c r="Q781" s="332"/>
      <c r="R781" s="332"/>
      <c r="S781" s="332"/>
      <c r="T781" s="332"/>
      <c r="U781" s="332"/>
      <c r="V781" s="332"/>
      <c r="W781" s="332"/>
    </row>
    <row r="782" spans="1:23" hidden="1" x14ac:dyDescent="0.35">
      <c r="A782" s="332"/>
      <c r="B782" s="332"/>
      <c r="C782" s="361" t="s">
        <v>592</v>
      </c>
      <c r="D782" s="339"/>
      <c r="E782" s="359" t="s">
        <v>243</v>
      </c>
      <c r="F782" s="875"/>
      <c r="G782" s="876"/>
      <c r="H782" s="875"/>
      <c r="I782" s="876"/>
      <c r="J782" s="875"/>
      <c r="K782" s="876"/>
      <c r="L782" s="875"/>
      <c r="M782" s="876"/>
      <c r="N782" s="875"/>
      <c r="O782" s="876"/>
      <c r="P782" s="332"/>
      <c r="Q782" s="332"/>
      <c r="R782" s="332"/>
      <c r="S782" s="332"/>
      <c r="T782" s="332"/>
      <c r="U782" s="332"/>
      <c r="V782" s="332"/>
      <c r="W782" s="332"/>
    </row>
    <row r="783" spans="1:23" hidden="1" x14ac:dyDescent="0.35">
      <c r="A783" s="332"/>
      <c r="B783" s="332"/>
      <c r="C783" s="361"/>
      <c r="D783" s="360" t="str">
        <f>D782&amp;"KW"</f>
        <v>KW</v>
      </c>
      <c r="E783" s="359" t="s">
        <v>292</v>
      </c>
      <c r="F783" s="875"/>
      <c r="G783" s="876"/>
      <c r="H783" s="875"/>
      <c r="I783" s="876"/>
      <c r="J783" s="875"/>
      <c r="K783" s="876"/>
      <c r="L783" s="875"/>
      <c r="M783" s="876"/>
      <c r="N783" s="875"/>
      <c r="O783" s="876"/>
      <c r="P783" s="332"/>
      <c r="Q783" s="332"/>
      <c r="R783" s="332"/>
      <c r="S783" s="332"/>
      <c r="T783" s="332"/>
      <c r="U783" s="332"/>
      <c r="V783" s="332"/>
      <c r="W783" s="332"/>
    </row>
    <row r="784" spans="1:23" hidden="1" x14ac:dyDescent="0.35">
      <c r="A784" s="332"/>
      <c r="B784" s="332"/>
      <c r="C784" s="361" t="s">
        <v>593</v>
      </c>
      <c r="D784" s="339"/>
      <c r="E784" s="359" t="s">
        <v>243</v>
      </c>
      <c r="F784" s="875"/>
      <c r="G784" s="876"/>
      <c r="H784" s="875"/>
      <c r="I784" s="876"/>
      <c r="J784" s="875"/>
      <c r="K784" s="876"/>
      <c r="L784" s="875"/>
      <c r="M784" s="876"/>
      <c r="N784" s="875"/>
      <c r="O784" s="876"/>
      <c r="P784" s="332"/>
      <c r="Q784" s="332"/>
      <c r="R784" s="332"/>
      <c r="S784" s="332"/>
      <c r="T784" s="332"/>
      <c r="U784" s="332"/>
      <c r="V784" s="332"/>
      <c r="W784" s="332"/>
    </row>
    <row r="785" spans="1:23" hidden="1" x14ac:dyDescent="0.35">
      <c r="A785" s="332"/>
      <c r="B785" s="332"/>
      <c r="C785" s="361"/>
      <c r="D785" s="360" t="str">
        <f>D784&amp;"KW"</f>
        <v>KW</v>
      </c>
      <c r="E785" s="359" t="s">
        <v>292</v>
      </c>
      <c r="F785" s="875"/>
      <c r="G785" s="876"/>
      <c r="H785" s="875"/>
      <c r="I785" s="876"/>
      <c r="J785" s="875"/>
      <c r="K785" s="876"/>
      <c r="L785" s="875"/>
      <c r="M785" s="876"/>
      <c r="N785" s="875"/>
      <c r="O785" s="876"/>
      <c r="P785" s="332"/>
      <c r="Q785" s="332"/>
      <c r="R785" s="332"/>
      <c r="S785" s="332"/>
      <c r="T785" s="332"/>
      <c r="U785" s="332"/>
      <c r="V785" s="332"/>
      <c r="W785" s="332"/>
    </row>
    <row r="786" spans="1:23" hidden="1" x14ac:dyDescent="0.35">
      <c r="A786" s="332"/>
      <c r="B786" s="332"/>
      <c r="C786" s="361" t="s">
        <v>594</v>
      </c>
      <c r="D786" s="339"/>
      <c r="E786" s="359" t="s">
        <v>243</v>
      </c>
      <c r="F786" s="875"/>
      <c r="G786" s="876"/>
      <c r="H786" s="875"/>
      <c r="I786" s="876"/>
      <c r="J786" s="875"/>
      <c r="K786" s="876"/>
      <c r="L786" s="875"/>
      <c r="M786" s="876"/>
      <c r="N786" s="875"/>
      <c r="O786" s="876"/>
      <c r="P786" s="332"/>
      <c r="Q786" s="332"/>
      <c r="R786" s="332"/>
      <c r="S786" s="332"/>
      <c r="T786" s="332"/>
      <c r="U786" s="332"/>
      <c r="V786" s="332"/>
      <c r="W786" s="332"/>
    </row>
    <row r="787" spans="1:23" hidden="1" x14ac:dyDescent="0.35">
      <c r="A787" s="332"/>
      <c r="B787" s="332"/>
      <c r="C787" s="361"/>
      <c r="D787" s="360" t="str">
        <f>D786&amp;"KW"</f>
        <v>KW</v>
      </c>
      <c r="E787" s="359" t="s">
        <v>292</v>
      </c>
      <c r="F787" s="875"/>
      <c r="G787" s="876"/>
      <c r="H787" s="875"/>
      <c r="I787" s="876"/>
      <c r="J787" s="875"/>
      <c r="K787" s="876"/>
      <c r="L787" s="875"/>
      <c r="M787" s="876"/>
      <c r="N787" s="875"/>
      <c r="O787" s="876"/>
      <c r="P787" s="332"/>
      <c r="Q787" s="332"/>
      <c r="R787" s="332"/>
      <c r="S787" s="332"/>
      <c r="T787" s="332"/>
      <c r="U787" s="332"/>
      <c r="V787" s="332"/>
      <c r="W787" s="332"/>
    </row>
    <row r="788" spans="1:23" hidden="1" x14ac:dyDescent="0.35">
      <c r="A788" s="332"/>
      <c r="B788" s="332"/>
      <c r="C788" s="361" t="s">
        <v>595</v>
      </c>
      <c r="D788" s="339"/>
      <c r="E788" s="359" t="s">
        <v>243</v>
      </c>
      <c r="F788" s="875"/>
      <c r="G788" s="876"/>
      <c r="H788" s="875"/>
      <c r="I788" s="876"/>
      <c r="J788" s="875"/>
      <c r="K788" s="876"/>
      <c r="L788" s="875"/>
      <c r="M788" s="876"/>
      <c r="N788" s="875"/>
      <c r="O788" s="876"/>
      <c r="P788" s="332"/>
      <c r="Q788" s="332"/>
      <c r="R788" s="332"/>
      <c r="S788" s="332"/>
      <c r="T788" s="332"/>
      <c r="U788" s="332"/>
      <c r="V788" s="332"/>
      <c r="W788" s="332"/>
    </row>
    <row r="789" spans="1:23" hidden="1" x14ac:dyDescent="0.35">
      <c r="A789" s="332"/>
      <c r="B789" s="332"/>
      <c r="C789" s="361"/>
      <c r="D789" s="360" t="str">
        <f>D788&amp;"KW"</f>
        <v>KW</v>
      </c>
      <c r="E789" s="359" t="s">
        <v>292</v>
      </c>
      <c r="F789" s="875"/>
      <c r="G789" s="876"/>
      <c r="H789" s="875"/>
      <c r="I789" s="876"/>
      <c r="J789" s="875"/>
      <c r="K789" s="876"/>
      <c r="L789" s="875"/>
      <c r="M789" s="876"/>
      <c r="N789" s="875"/>
      <c r="O789" s="876"/>
      <c r="P789" s="332"/>
      <c r="Q789" s="332"/>
      <c r="R789" s="332"/>
      <c r="S789" s="332"/>
      <c r="T789" s="332"/>
      <c r="U789" s="332"/>
      <c r="V789" s="332"/>
      <c r="W789" s="332"/>
    </row>
    <row r="790" spans="1:23" hidden="1" x14ac:dyDescent="0.35">
      <c r="A790" s="332"/>
      <c r="B790" s="332"/>
      <c r="C790" s="361" t="s">
        <v>596</v>
      </c>
      <c r="D790" s="339"/>
      <c r="E790" s="359" t="s">
        <v>243</v>
      </c>
      <c r="F790" s="875"/>
      <c r="G790" s="876"/>
      <c r="H790" s="875"/>
      <c r="I790" s="876"/>
      <c r="J790" s="875"/>
      <c r="K790" s="876"/>
      <c r="L790" s="875"/>
      <c r="M790" s="876"/>
      <c r="N790" s="875"/>
      <c r="O790" s="876"/>
      <c r="P790" s="332"/>
      <c r="Q790" s="332"/>
      <c r="R790" s="332"/>
      <c r="S790" s="332"/>
      <c r="T790" s="332"/>
      <c r="U790" s="332"/>
      <c r="V790" s="332"/>
      <c r="W790" s="332"/>
    </row>
    <row r="791" spans="1:23" hidden="1" x14ac:dyDescent="0.35">
      <c r="A791" s="332"/>
      <c r="B791" s="332"/>
      <c r="C791" s="361"/>
      <c r="D791" s="360" t="str">
        <f>D790&amp;"KW"</f>
        <v>KW</v>
      </c>
      <c r="E791" s="359" t="s">
        <v>292</v>
      </c>
      <c r="F791" s="875"/>
      <c r="G791" s="876"/>
      <c r="H791" s="875"/>
      <c r="I791" s="876"/>
      <c r="J791" s="875"/>
      <c r="K791" s="876"/>
      <c r="L791" s="875"/>
      <c r="M791" s="876"/>
      <c r="N791" s="875"/>
      <c r="O791" s="876"/>
      <c r="P791" s="332"/>
      <c r="Q791" s="332"/>
      <c r="R791" s="332"/>
      <c r="S791" s="332"/>
      <c r="T791" s="332"/>
      <c r="U791" s="332"/>
      <c r="V791" s="332"/>
      <c r="W791" s="332"/>
    </row>
  </sheetData>
  <mergeCells count="1519">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s>
  <dataValidations count="3">
    <dataValidation type="list" allowBlank="1" showInputMessage="1" showErrorMessage="1" sqref="D780 D782 D784 D786 D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D492 D494 D496 D498 D500 D502 D504 D506 D508 D510 D512 D514 D516 D518 D520 D522 D524 D526 D528 D530 D532 D534 D536 D538 D540 D542 D544 D546 D548 D550 D552 D554 D556 D558 D560 D562 D564 D566 D568 D570 D572 D574 D576 D578 D580 D582 D584 D586 D588 D590 D592 D594 D596 D598 D600 D602 D604 D606 D608 D610 D612 D614 D616 D618 D620 D622 D624 D626 D628 D630 D632 D634 D636 D638 D640 D642 D644 D646 D648 D650 D652 D654 D656 D658 D660 D662 D664 D666 D668 D670 D672 D674 D676 D678 D680 D682 D684 D686 D688 D690 D692 D694 D696 D698 D700 D702 D704 D706 D708 D710 D712 D714 D716 D718 D720 D722 D724 D726 D728 D730 D732 D734 D736 D738 D740 D742 D744 D746 D748 D750 D752 D754 D756 D758 D760 D762 D764 D766 D768 D770 D772 D774 D776 D778 D790" xr:uid="{E7E5F73B-FF0E-4B8A-A55D-862BF555ECC3}">
      <formula1>listdata</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B6BE0748-06C6-4FF0-83E6-673383A0B813}">
      <formula1>"A,B"</formula1>
    </dataValidation>
    <dataValidation type="list" allowBlank="1" showInputMessage="1" showErrorMessage="1" sqref="C19 C21" xr:uid="{28D7B510-1B4B-4985-B938-0EE77978A55D}">
      <formula1>"Yes,No"</formula1>
    </dataValidation>
  </dataValidations>
  <pageMargins left="0.70866141732283472" right="0.70866141732283472" top="1.3385826771653544" bottom="0.47244094488188981" header="0.31496062992125984" footer="0.31496062992125984"/>
  <pageSetup scale="35" fitToHeight="0" orientation="portrait" r:id="rId1"/>
  <headerFooter scaleWithDoc="0">
    <oddHeader>&amp;R&amp;7Toronto Hydro-Electric System Limited 
EB-2022-0065
Tab 3
Schedule 1
ORIGINAL
Page &amp;P of &amp;N</oddHeader>
    <oddFooter>&amp;C&amp;7&amp;A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Button 1">
              <controlPr defaultSize="0" print="0" autoFill="0" autoPict="0" macro="[1]!ClrAll3a_Click">
                <anchor moveWithCells="1" sizeWithCells="1">
                  <from>
                    <xdr:col>3</xdr:col>
                    <xdr:colOff>508000</xdr:colOff>
                    <xdr:row>24</xdr:row>
                    <xdr:rowOff>31750</xdr:rowOff>
                  </from>
                  <to>
                    <xdr:col>3</xdr:col>
                    <xdr:colOff>2222500</xdr:colOff>
                    <xdr:row>25</xdr:row>
                    <xdr:rowOff>0</xdr:rowOff>
                  </to>
                </anchor>
              </controlPr>
            </control>
          </mc:Choice>
        </mc:AlternateContent>
        <mc:AlternateContent xmlns:mc="http://schemas.openxmlformats.org/markup-compatibility/2006">
          <mc:Choice Requires="x14">
            <control shapeId="7170" r:id="rId5" name="Button 2">
              <controlPr defaultSize="0" print="0" autoFill="0" autoPict="0" macro="[1]!ClrAll3b_Click">
                <anchor moveWithCells="1" sizeWithCells="1">
                  <from>
                    <xdr:col>3</xdr:col>
                    <xdr:colOff>476250</xdr:colOff>
                    <xdr:row>486</xdr:row>
                    <xdr:rowOff>184150</xdr:rowOff>
                  </from>
                  <to>
                    <xdr:col>3</xdr:col>
                    <xdr:colOff>2190750</xdr:colOff>
                    <xdr:row>486</xdr:row>
                    <xdr:rowOff>533400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F021D-11E0-4C6F-BF6E-005F0F35EC22}">
  <sheetPr>
    <pageSetUpPr fitToPage="1"/>
  </sheetPr>
  <dimension ref="A13:N184"/>
  <sheetViews>
    <sheetView showGridLines="0" zoomScale="70" zoomScaleNormal="70" workbookViewId="0">
      <selection activeCell="I9" sqref="I9"/>
    </sheetView>
  </sheetViews>
  <sheetFormatPr defaultColWidth="9.26953125" defaultRowHeight="14.5" outlineLevelRow="1" x14ac:dyDescent="0.35"/>
  <cols>
    <col min="1" max="1" width="55.7265625" customWidth="1"/>
    <col min="2" max="2" width="9.7265625" customWidth="1"/>
    <col min="3" max="3" width="31" bestFit="1" customWidth="1"/>
    <col min="4" max="4" width="31" customWidth="1"/>
    <col min="5" max="5" width="27.453125" customWidth="1"/>
    <col min="6" max="6" width="28.54296875" hidden="1" customWidth="1"/>
    <col min="7" max="8" width="28.26953125" hidden="1" customWidth="1"/>
    <col min="9" max="9" width="30.453125" customWidth="1"/>
    <col min="10" max="10" width="24.7265625" customWidth="1"/>
    <col min="11" max="11" width="10.26953125" customWidth="1"/>
    <col min="14" max="14" width="32.26953125" customWidth="1"/>
  </cols>
  <sheetData>
    <row r="13" spans="1:10" ht="18.75" customHeight="1" x14ac:dyDescent="0.35">
      <c r="A13" s="127"/>
      <c r="B13" s="127"/>
      <c r="C13" s="127"/>
      <c r="D13" s="127"/>
      <c r="E13" s="127"/>
      <c r="F13" s="127"/>
    </row>
    <row r="14" spans="1:10" ht="62.25" customHeight="1" x14ac:dyDescent="0.35">
      <c r="A14" s="878" t="s">
        <v>605</v>
      </c>
      <c r="B14" s="878"/>
      <c r="C14" s="878"/>
      <c r="D14" s="878"/>
      <c r="E14" s="878"/>
      <c r="F14" s="878"/>
      <c r="G14" s="878"/>
      <c r="H14" s="878"/>
      <c r="I14" s="878"/>
      <c r="J14" s="878"/>
    </row>
    <row r="15" spans="1:10" x14ac:dyDescent="0.35">
      <c r="A15" s="330"/>
      <c r="B15" s="330"/>
      <c r="C15" s="330"/>
      <c r="D15" s="330"/>
      <c r="E15" s="227"/>
      <c r="F15" s="227"/>
    </row>
    <row r="16" spans="1:10" ht="30" customHeight="1" x14ac:dyDescent="0.35">
      <c r="A16" s="321" t="s">
        <v>606</v>
      </c>
      <c r="B16" s="368">
        <f>G1LD</f>
        <v>2019</v>
      </c>
      <c r="C16" s="870"/>
      <c r="D16" s="871"/>
      <c r="E16" s="871"/>
      <c r="F16" s="871"/>
      <c r="G16" s="871"/>
      <c r="H16" s="871"/>
      <c r="I16" s="871"/>
    </row>
    <row r="17" spans="1:14" ht="39.75" customHeight="1" x14ac:dyDescent="0.35">
      <c r="A17" s="878" t="s">
        <v>607</v>
      </c>
      <c r="B17" s="878"/>
      <c r="C17" s="878"/>
      <c r="D17" s="878"/>
      <c r="E17" s="878"/>
      <c r="F17" s="878"/>
    </row>
    <row r="18" spans="1:14" x14ac:dyDescent="0.35">
      <c r="B18" s="369"/>
      <c r="C18" s="370" t="s">
        <v>245</v>
      </c>
      <c r="D18" s="371">
        <v>2021</v>
      </c>
      <c r="E18" s="371">
        <f>D18-1</f>
        <v>2020</v>
      </c>
      <c r="F18" s="371">
        <f>E18-1</f>
        <v>2019</v>
      </c>
      <c r="G18" s="371">
        <f>F18-1</f>
        <v>2018</v>
      </c>
      <c r="H18" s="371">
        <f>G18-1</f>
        <v>2017</v>
      </c>
    </row>
    <row r="19" spans="1:14" ht="17.25" customHeight="1" x14ac:dyDescent="0.35">
      <c r="A19" s="372" t="s">
        <v>608</v>
      </c>
      <c r="B19" s="373" t="s">
        <v>202</v>
      </c>
      <c r="C19" s="681">
        <f>SUM(D19:E19)</f>
        <v>25147935332.013588</v>
      </c>
      <c r="D19" s="681">
        <f>'4. Billing Det. for Def-Var'!E26</f>
        <v>12479925740.013586</v>
      </c>
      <c r="E19" s="375">
        <v>12668009592</v>
      </c>
      <c r="F19" s="375"/>
      <c r="G19" s="375"/>
      <c r="H19" s="375"/>
    </row>
    <row r="20" spans="1:14" s="326" customFormat="1" ht="15" customHeight="1" x14ac:dyDescent="0.35">
      <c r="A20" s="376" t="s">
        <v>609</v>
      </c>
      <c r="B20" s="373" t="s">
        <v>203</v>
      </c>
      <c r="C20" s="681">
        <f>SUM(D20:E20)</f>
        <v>972400424.17214346</v>
      </c>
      <c r="D20" s="682">
        <f>'6. Class A Consumption Data'!F30+'6. Class A Consumption Data'!F36+'6. Class A Consumption Data'!G39+'6. Class A Consumption Data'!F42+'6. Class A Consumption Data'!G45+'6. Class A Consumption Data'!F48+'6. Class A Consumption Data'!G51</f>
        <v>550662984.89318705</v>
      </c>
      <c r="E20" s="682">
        <f>'6. Class A Consumption Data'!H30+'6. Class A Consumption Data'!I33+'6. Class A Consumption Data'!H36+'6. Class A Consumption Data'!I39+'6. Class A Consumption Data'!H42+'6. Class A Consumption Data'!I45+'6. Class A Consumption Data'!H48+'6. Class A Consumption Data'!I51</f>
        <v>421737439.27895647</v>
      </c>
      <c r="F20" s="377">
        <v>0</v>
      </c>
      <c r="G20" s="377">
        <v>0</v>
      </c>
      <c r="H20" s="377">
        <v>0</v>
      </c>
    </row>
    <row r="21" spans="1:14" s="326" customFormat="1" x14ac:dyDescent="0.35">
      <c r="A21" s="376" t="s">
        <v>610</v>
      </c>
      <c r="B21" s="373" t="s">
        <v>206</v>
      </c>
      <c r="C21" s="681">
        <f>SUM(D21:E21)</f>
        <v>9499815367.733387</v>
      </c>
      <c r="D21" s="377">
        <f t="array" ref="D21">SUM(IF('6. Class A Consumption Data'!E492:E791="kWh",'6. Class A Consumption Data'!F492:F791))</f>
        <v>4724565858.1068125</v>
      </c>
      <c r="E21" s="377">
        <f t="array" ref="E21">SUM(IF('6. Class A Consumption Data'!E492:E791="kWh",'6. Class A Consumption Data'!H492:H791))</f>
        <v>4775249509.6265736</v>
      </c>
      <c r="F21" s="377">
        <f t="array" ref="F21">SUM(IF('6. Class A Consumption Data'!E492:E791="kWh",'6. Class A Consumption Data'!J492:J791))</f>
        <v>0</v>
      </c>
      <c r="G21" s="377">
        <f t="array" ref="G21">SUM(IF('6. Class A Consumption Data'!E492:E791="kWh",'6. Class A Consumption Data'!L492:L791))</f>
        <v>0</v>
      </c>
      <c r="H21" s="377">
        <f t="array" ref="H21">SUM(IF('6. Class A Consumption Data'!E492:E791="kWh",'6. Class A Consumption Data'!N492:N791))</f>
        <v>0</v>
      </c>
    </row>
    <row r="22" spans="1:14" s="326" customFormat="1" ht="26.5" x14ac:dyDescent="0.35">
      <c r="A22" s="378" t="s">
        <v>611</v>
      </c>
      <c r="B22" s="373" t="s">
        <v>612</v>
      </c>
      <c r="C22" s="681">
        <f>SUM(D22:E22)</f>
        <v>14675719540.108055</v>
      </c>
      <c r="D22" s="379">
        <f>D19-D20-D21</f>
        <v>7204696897.013587</v>
      </c>
      <c r="E22" s="379">
        <f>E19-E20-E21</f>
        <v>7471022643.0944691</v>
      </c>
      <c r="F22" s="379">
        <f>F19-F20-F21</f>
        <v>0</v>
      </c>
      <c r="G22" s="379">
        <f>G19-G20-G21</f>
        <v>0</v>
      </c>
      <c r="H22" s="379">
        <f>H19-H20-H21</f>
        <v>0</v>
      </c>
    </row>
    <row r="23" spans="1:14" x14ac:dyDescent="0.35">
      <c r="A23" s="372" t="s">
        <v>613</v>
      </c>
      <c r="B23" s="373" t="s">
        <v>614</v>
      </c>
      <c r="C23" s="681">
        <f>SUM(D23:E23)</f>
        <v>893930556.41119194</v>
      </c>
      <c r="D23" s="374">
        <f>D184</f>
        <v>480114078.77785188</v>
      </c>
      <c r="E23" s="374">
        <f>E184</f>
        <v>413816477.63334</v>
      </c>
      <c r="F23" s="374">
        <f>F184</f>
        <v>0</v>
      </c>
      <c r="G23" s="374">
        <f>G184</f>
        <v>0</v>
      </c>
      <c r="H23" s="374">
        <f>H184</f>
        <v>0</v>
      </c>
    </row>
    <row r="24" spans="1:14" ht="15.75" customHeight="1" x14ac:dyDescent="0.35">
      <c r="A24" s="380" t="s">
        <v>615</v>
      </c>
      <c r="B24" s="373" t="s">
        <v>616</v>
      </c>
      <c r="C24" s="381">
        <f>IFERROR(+C23/C22,0)</f>
        <v>6.0912213126458399E-2</v>
      </c>
      <c r="D24" s="381"/>
      <c r="E24" s="381"/>
      <c r="F24" s="381"/>
      <c r="G24" s="382"/>
      <c r="H24" s="382"/>
    </row>
    <row r="25" spans="1:14" ht="39.75" customHeight="1" thickBot="1" x14ac:dyDescent="0.4">
      <c r="A25" s="879" t="s">
        <v>617</v>
      </c>
      <c r="B25" s="879"/>
      <c r="C25" s="879"/>
      <c r="D25" s="383"/>
      <c r="E25" s="127"/>
      <c r="F25" s="384"/>
    </row>
    <row r="26" spans="1:14" ht="15" hidden="1" thickBot="1" x14ac:dyDescent="0.4">
      <c r="A26" s="385"/>
      <c r="B26" s="385"/>
      <c r="C26" s="386"/>
      <c r="D26" s="386"/>
      <c r="E26" s="127"/>
      <c r="F26" s="127"/>
      <c r="N26" s="387"/>
    </row>
    <row r="27" spans="1:14" ht="15" thickBot="1" x14ac:dyDescent="0.4">
      <c r="A27" s="388" t="s">
        <v>618</v>
      </c>
      <c r="B27" s="388" t="s">
        <v>619</v>
      </c>
      <c r="C27" s="392">
        <f>'3. Continuity Schedule'!BT29</f>
        <v>-17990510.100715991</v>
      </c>
      <c r="D27" s="389"/>
      <c r="E27" s="127"/>
      <c r="F27" s="127"/>
    </row>
    <row r="28" spans="1:14" ht="15" thickBot="1" x14ac:dyDescent="0.4">
      <c r="A28" s="390" t="s">
        <v>620</v>
      </c>
      <c r="B28" s="391" t="s">
        <v>621</v>
      </c>
      <c r="C28" s="392">
        <f>+C24*C27</f>
        <v>-1095841.7855085151</v>
      </c>
      <c r="D28" s="393"/>
      <c r="E28" s="394"/>
      <c r="F28" s="127"/>
    </row>
    <row r="29" spans="1:14" ht="32.25" customHeight="1" thickBot="1" x14ac:dyDescent="0.4">
      <c r="A29" s="390" t="s">
        <v>622</v>
      </c>
      <c r="B29" s="391" t="s">
        <v>623</v>
      </c>
      <c r="C29" s="395">
        <f>+C27-C28</f>
        <v>-16894668.315207478</v>
      </c>
      <c r="D29" s="389"/>
      <c r="E29" s="127"/>
      <c r="F29" s="127"/>
    </row>
    <row r="30" spans="1:14" x14ac:dyDescent="0.35">
      <c r="A30" s="127"/>
      <c r="B30" s="127"/>
      <c r="C30" s="127"/>
      <c r="D30" s="127"/>
      <c r="E30" s="127"/>
      <c r="F30" s="127"/>
    </row>
    <row r="31" spans="1:14" x14ac:dyDescent="0.35">
      <c r="A31" s="880" t="s">
        <v>624</v>
      </c>
      <c r="B31" s="880"/>
      <c r="C31" s="881"/>
      <c r="D31" s="881"/>
      <c r="E31" s="881"/>
      <c r="F31" s="127"/>
    </row>
    <row r="32" spans="1:14" x14ac:dyDescent="0.35">
      <c r="A32" s="396" t="s">
        <v>625</v>
      </c>
      <c r="B32" s="396"/>
      <c r="C32" s="397">
        <f>COUNTIF(C34:C183,"&lt;&gt;0")</f>
        <v>8</v>
      </c>
      <c r="D32" s="398"/>
      <c r="E32" s="398"/>
      <c r="F32" s="398"/>
      <c r="G32" s="398"/>
      <c r="H32" s="398"/>
      <c r="I32" s="176"/>
      <c r="J32" s="176"/>
      <c r="K32" s="399"/>
    </row>
    <row r="33" spans="1:11" ht="65.25" customHeight="1" x14ac:dyDescent="0.35">
      <c r="A33" s="400" t="s">
        <v>288</v>
      </c>
      <c r="B33" s="400"/>
      <c r="C33" s="401" t="s">
        <v>626</v>
      </c>
      <c r="D33" s="401" t="s">
        <v>627</v>
      </c>
      <c r="E33" s="401" t="s">
        <v>628</v>
      </c>
      <c r="F33" s="401" t="s">
        <v>629</v>
      </c>
      <c r="G33" s="401" t="s">
        <v>630</v>
      </c>
      <c r="H33" s="401" t="s">
        <v>631</v>
      </c>
      <c r="I33" s="402" t="s">
        <v>632</v>
      </c>
      <c r="J33" s="403" t="s">
        <v>633</v>
      </c>
      <c r="K33" s="404" t="s">
        <v>634</v>
      </c>
    </row>
    <row r="34" spans="1:11" s="410" customFormat="1" x14ac:dyDescent="0.35">
      <c r="A34" s="405" t="s">
        <v>291</v>
      </c>
      <c r="B34" s="405"/>
      <c r="C34" s="406">
        <f t="shared" ref="C34:C65" si="0">SUM(D34:E34)</f>
        <v>122464101.41012399</v>
      </c>
      <c r="D34" s="406">
        <f>SUMIFS('6. Class A Consumption Data'!F30:G30,'6. Class A Consumption Data'!F32:G32,"B")</f>
        <v>116231791.98380598</v>
      </c>
      <c r="E34" s="406">
        <f>SUMIFS('6. Class A Consumption Data'!H30:I30,'6. Class A Consumption Data'!H32:I32,"B")</f>
        <v>6232309.426318001</v>
      </c>
      <c r="F34" s="406">
        <f t="array" ref="F34">SUM(IF('6. Class A Consumption Data'!J32:K32="B",'6. Class A Consumption Data'!J30:K30))</f>
        <v>0</v>
      </c>
      <c r="G34" s="406">
        <f t="array" ref="G34">SUM(IF('6. Class A Consumption Data'!L32:M32="B",'6. Class A Consumption Data'!L30:M30))</f>
        <v>0</v>
      </c>
      <c r="H34" s="406">
        <f t="array" ref="H34">SUM(IF('6. Class A Consumption Data'!N32:O32="B",'6. Class A Consumption Data'!N30:O30))</f>
        <v>0</v>
      </c>
      <c r="I34" s="407">
        <f>IFERROR(+C34/$C$184,0)</f>
        <v>0.13699509490062975</v>
      </c>
      <c r="J34" s="408">
        <f>+I34*$C$28</f>
        <v>-150124.94940181458</v>
      </c>
      <c r="K34" s="409">
        <f>+J34/12</f>
        <v>-12510.412450151214</v>
      </c>
    </row>
    <row r="35" spans="1:11" s="410" customFormat="1" x14ac:dyDescent="0.35">
      <c r="A35" s="411" t="s">
        <v>294</v>
      </c>
      <c r="B35" s="411"/>
      <c r="C35" s="412">
        <f t="shared" si="0"/>
        <v>83358402.25796999</v>
      </c>
      <c r="D35" s="658">
        <f>SUMIFS('6. Class A Consumption Data'!F33:G33,'6. Class A Consumption Data'!F35:G35,"B")</f>
        <v>0</v>
      </c>
      <c r="E35" s="658">
        <f>SUMIFS('6. Class A Consumption Data'!H33:I33,'6. Class A Consumption Data'!H35:I35,"B")</f>
        <v>83358402.25796999</v>
      </c>
      <c r="F35" s="412">
        <f t="array" ref="F35">SUM(IF('6. Class A Consumption Data'!J35:K35="B",'6. Class A Consumption Data'!J33:K33))</f>
        <v>0</v>
      </c>
      <c r="G35" s="412">
        <f t="array" ref="G35">SUM(IF('6. Class A Consumption Data'!L35:M35="B",'6. Class A Consumption Data'!L33:M33))</f>
        <v>0</v>
      </c>
      <c r="H35" s="412">
        <f t="array" ref="H35">SUM(IF('6. Class A Consumption Data'!N35:O35="B",'6. Class A Consumption Data'!N33:O33))</f>
        <v>0</v>
      </c>
      <c r="I35" s="413">
        <f t="shared" ref="I35:I98" si="1">IFERROR(+C35/$C$184,0)</f>
        <v>9.3249304054023888E-2</v>
      </c>
      <c r="J35" s="414">
        <f>+I35*$C$28</f>
        <v>-102186.48385198796</v>
      </c>
      <c r="K35" s="409">
        <f>+J35/12</f>
        <v>-8515.5403209989963</v>
      </c>
    </row>
    <row r="36" spans="1:11" s="410" customFormat="1" x14ac:dyDescent="0.35">
      <c r="A36" s="415" t="s">
        <v>295</v>
      </c>
      <c r="B36" s="415"/>
      <c r="C36" s="412">
        <f t="shared" si="0"/>
        <v>289236761.65000194</v>
      </c>
      <c r="D36" s="658">
        <f>SUMIFS('6. Class A Consumption Data'!F36:G36,'6. Class A Consumption Data'!F38:G38,"B")</f>
        <v>164064788.05278698</v>
      </c>
      <c r="E36" s="658">
        <f>SUMIFS('6. Class A Consumption Data'!H36:I36,'6. Class A Consumption Data'!H38:I38,"B")</f>
        <v>125171973.59721498</v>
      </c>
      <c r="F36" s="416">
        <f t="array" ref="F36">SUM(IF('6. Class A Consumption Data'!J38:K38="B",'6. Class A Consumption Data'!J36:K36))</f>
        <v>0</v>
      </c>
      <c r="G36" s="416">
        <f t="array" ref="G36">SUM(IF('6. Class A Consumption Data'!L38:M38="B",'6. Class A Consumption Data'!L36:M36))</f>
        <v>0</v>
      </c>
      <c r="H36" s="416">
        <f t="array" ref="H36">SUM(IF('6. Class A Consumption Data'!N38:O38="B",'6. Class A Consumption Data'!N36:O36))</f>
        <v>0</v>
      </c>
      <c r="I36" s="417">
        <f t="shared" si="1"/>
        <v>0.32355618630062605</v>
      </c>
      <c r="J36" s="418">
        <f>+I36*$C$28</f>
        <v>-354566.38890800381</v>
      </c>
      <c r="K36" s="419">
        <f>+J36/12</f>
        <v>-29547.199075666984</v>
      </c>
    </row>
    <row r="37" spans="1:11" s="410" customFormat="1" x14ac:dyDescent="0.35">
      <c r="A37" s="420" t="s">
        <v>296</v>
      </c>
      <c r="B37" s="420"/>
      <c r="C37" s="412">
        <f t="shared" si="0"/>
        <v>168827464.80875301</v>
      </c>
      <c r="D37" s="658">
        <f>SUMIFS('6. Class A Consumption Data'!F39:G39,'6. Class A Consumption Data'!F41:G41,"B")</f>
        <v>92027031.695557013</v>
      </c>
      <c r="E37" s="658">
        <f>SUMIFS('6. Class A Consumption Data'!H39:I39,'6. Class A Consumption Data'!H41:I41,"B")</f>
        <v>76800433.113196</v>
      </c>
      <c r="F37" s="421">
        <f t="array" ref="F37">SUM(IF('6. Class A Consumption Data'!J41:K41="B",'6. Class A Consumption Data'!J39:K39))</f>
        <v>0</v>
      </c>
      <c r="G37" s="421">
        <f t="array" ref="G37">SUM(IF('6. Class A Consumption Data'!L41:M41="B",'6. Class A Consumption Data'!L39:M39))</f>
        <v>0</v>
      </c>
      <c r="H37" s="421">
        <f t="array" ref="H37">SUM(IF('6. Class A Consumption Data'!N41:O41="B",'6. Class A Consumption Data'!N39:O39))</f>
        <v>0</v>
      </c>
      <c r="I37" s="422">
        <f t="shared" si="1"/>
        <v>0.18885970906569549</v>
      </c>
      <c r="J37" s="423">
        <f>+I37*$C$28</f>
        <v>-206960.36079317043</v>
      </c>
      <c r="K37" s="419">
        <f>+J37/12</f>
        <v>-17246.696732764201</v>
      </c>
    </row>
    <row r="38" spans="1:11" s="410" customFormat="1" x14ac:dyDescent="0.35">
      <c r="A38" s="405" t="s">
        <v>297</v>
      </c>
      <c r="B38" s="405"/>
      <c r="C38" s="412">
        <f t="shared" si="0"/>
        <v>115010565.28269899</v>
      </c>
      <c r="D38" s="658">
        <f>SUMIFS('6. Class A Consumption Data'!F42:G42,'6. Class A Consumption Data'!F44:G44,"B")</f>
        <v>33266212.061177999</v>
      </c>
      <c r="E38" s="658">
        <f>SUMIFS('6. Class A Consumption Data'!H42:I42,'6. Class A Consumption Data'!H44:I44,"B")</f>
        <v>81744353.22152099</v>
      </c>
      <c r="F38" s="406">
        <f t="array" ref="F38">SUM(IF('6. Class A Consumption Data'!J44:K44="B",'6. Class A Consumption Data'!J42:K42))</f>
        <v>0</v>
      </c>
      <c r="G38" s="406">
        <f t="array" ref="G38">SUM(IF('6. Class A Consumption Data'!L44:M44="B",'6. Class A Consumption Data'!L42:M42))</f>
        <v>0</v>
      </c>
      <c r="H38" s="406">
        <f t="array" ref="H38">SUM(IF('6. Class A Consumption Data'!N44:O44="B",'6. Class A Consumption Data'!N42:O42))</f>
        <v>0</v>
      </c>
      <c r="I38" s="407">
        <f t="shared" si="1"/>
        <v>0.1286571584983344</v>
      </c>
      <c r="J38" s="408">
        <f t="shared" ref="J38:J101" si="2">+I38*$C$28</f>
        <v>-140987.89028726678</v>
      </c>
      <c r="K38" s="419">
        <f t="shared" ref="K38:K101" si="3">+J38/12</f>
        <v>-11748.990857272232</v>
      </c>
    </row>
    <row r="39" spans="1:11" s="410" customFormat="1" x14ac:dyDescent="0.35">
      <c r="A39" s="415" t="s">
        <v>298</v>
      </c>
      <c r="B39" s="415"/>
      <c r="C39" s="412">
        <f t="shared" si="0"/>
        <v>114689175.360975</v>
      </c>
      <c r="D39" s="658">
        <f>SUMIFS('6. Class A Consumption Data'!F45:G45,'6. Class A Consumption Data'!F47:G47,"B")</f>
        <v>74378066.528496996</v>
      </c>
      <c r="E39" s="658">
        <f>SUMIFS('6. Class A Consumption Data'!H45:I45,'6. Class A Consumption Data'!H47:I47,"B")</f>
        <v>40311108.832478002</v>
      </c>
      <c r="F39" s="416">
        <f t="array" ref="F39">SUM(IF('6. Class A Consumption Data'!J47:K47="B",'6. Class A Consumption Data'!J45:K45))</f>
        <v>0</v>
      </c>
      <c r="G39" s="416">
        <f t="array" ref="G39">SUM(IF('6. Class A Consumption Data'!L47:M47="B",'6. Class A Consumption Data'!L45:M45))</f>
        <v>0</v>
      </c>
      <c r="H39" s="416">
        <f t="array" ref="H39">SUM(IF('6. Class A Consumption Data'!N47:O47="B",'6. Class A Consumption Data'!N45:O45))</f>
        <v>0</v>
      </c>
      <c r="I39" s="417">
        <f t="shared" si="1"/>
        <v>0.12829763401467176</v>
      </c>
      <c r="J39" s="409">
        <f t="shared" si="2"/>
        <v>-140593.90833515589</v>
      </c>
      <c r="K39" s="424">
        <f t="shared" si="3"/>
        <v>-11716.159027929658</v>
      </c>
    </row>
    <row r="40" spans="1:11" s="410" customFormat="1" x14ac:dyDescent="0.35">
      <c r="A40" s="420" t="s">
        <v>299</v>
      </c>
      <c r="B40" s="420"/>
      <c r="C40" s="412">
        <f t="shared" si="0"/>
        <v>197897.18464200001</v>
      </c>
      <c r="D40" s="658">
        <f>SUMIFS('6. Class A Consumption Data'!F48:G48,'6. Class A Consumption Data'!F50:G50,"B")</f>
        <v>0</v>
      </c>
      <c r="E40" s="658">
        <f>SUMIFS('6. Class A Consumption Data'!H48:I48,'6. Class A Consumption Data'!H50:I50,"B")</f>
        <v>197897.18464200001</v>
      </c>
      <c r="F40" s="421">
        <f t="array" ref="F40">SUM(IF('6. Class A Consumption Data'!J50:K50="B",'6. Class A Consumption Data'!J48:K48))</f>
        <v>0</v>
      </c>
      <c r="G40" s="421">
        <f t="array" ref="G40">SUM(IF('6. Class A Consumption Data'!L50:M50="B",'6. Class A Consumption Data'!L48:M48))</f>
        <v>0</v>
      </c>
      <c r="H40" s="421">
        <f t="array" ref="H40">SUM(IF('6. Class A Consumption Data'!N50:O50="B",'6. Class A Consumption Data'!N48:O48))</f>
        <v>0</v>
      </c>
      <c r="I40" s="422">
        <f t="shared" si="1"/>
        <v>2.213787001939901E-4</v>
      </c>
      <c r="J40" s="423">
        <f t="shared" si="2"/>
        <v>-242.59603009413638</v>
      </c>
      <c r="K40" s="419">
        <f t="shared" si="3"/>
        <v>-20.216335841178033</v>
      </c>
    </row>
    <row r="41" spans="1:11" s="410" customFormat="1" x14ac:dyDescent="0.35">
      <c r="A41" s="415" t="s">
        <v>300</v>
      </c>
      <c r="B41" s="415"/>
      <c r="C41" s="412">
        <f t="shared" si="0"/>
        <v>146188.45602700001</v>
      </c>
      <c r="D41" s="658">
        <f>SUMIFS('6. Class A Consumption Data'!F51:G51,'6. Class A Consumption Data'!F53:G53,"B")</f>
        <v>146188.45602700001</v>
      </c>
      <c r="E41" s="658">
        <f>SUMIFS('6. Class A Consumption Data'!H51:I51,'6. Class A Consumption Data'!H53:I53,"B")</f>
        <v>0</v>
      </c>
      <c r="F41" s="416">
        <f t="array" ref="F41">SUM(IF('6. Class A Consumption Data'!J53:K53="B",'6. Class A Consumption Data'!J51:K51))</f>
        <v>0</v>
      </c>
      <c r="G41" s="416">
        <f t="array" ref="G41">SUM(IF('6. Class A Consumption Data'!L53:M53="B",'6. Class A Consumption Data'!L51:M51))</f>
        <v>0</v>
      </c>
      <c r="H41" s="416">
        <f t="array" ref="H41">SUM(IF('6. Class A Consumption Data'!N53:O53="B",'6. Class A Consumption Data'!N51:O51))</f>
        <v>0</v>
      </c>
      <c r="I41" s="417">
        <f t="shared" si="1"/>
        <v>1.6353446582460926E-4</v>
      </c>
      <c r="J41" s="418">
        <f t="shared" si="2"/>
        <v>-179.20790102142104</v>
      </c>
      <c r="K41" s="409">
        <f t="shared" si="3"/>
        <v>-14.933991751785086</v>
      </c>
    </row>
    <row r="42" spans="1:11" s="410" customFormat="1" hidden="1" outlineLevel="1" x14ac:dyDescent="0.35">
      <c r="A42" s="415" t="s">
        <v>301</v>
      </c>
      <c r="B42" s="415"/>
      <c r="C42" s="412">
        <f t="shared" si="0"/>
        <v>0</v>
      </c>
      <c r="D42" s="416">
        <v>0</v>
      </c>
      <c r="E42" s="416">
        <v>0</v>
      </c>
      <c r="F42" s="416">
        <f t="array" ref="F42">SUM(IF('6. Class A Consumption Data'!J56:K56="B",'6. Class A Consumption Data'!J54:K54))</f>
        <v>0</v>
      </c>
      <c r="G42" s="416">
        <f t="array" ref="G42">SUM(IF('6. Class A Consumption Data'!L56:M56="B",'6. Class A Consumption Data'!L54:M54))</f>
        <v>0</v>
      </c>
      <c r="H42" s="416">
        <f t="array" ref="H42">SUM(IF('6. Class A Consumption Data'!N56:O56="B",'6. Class A Consumption Data'!N54:O54))</f>
        <v>0</v>
      </c>
      <c r="I42" s="417">
        <f t="shared" si="1"/>
        <v>0</v>
      </c>
      <c r="J42" s="418">
        <f t="shared" si="2"/>
        <v>0</v>
      </c>
      <c r="K42" s="409">
        <f t="shared" si="3"/>
        <v>0</v>
      </c>
    </row>
    <row r="43" spans="1:11" hidden="1" outlineLevel="1" x14ac:dyDescent="0.35">
      <c r="A43" s="415" t="s">
        <v>302</v>
      </c>
      <c r="B43" s="415"/>
      <c r="C43" s="412">
        <f t="shared" si="0"/>
        <v>0</v>
      </c>
      <c r="D43" s="416">
        <v>0</v>
      </c>
      <c r="E43" s="416">
        <v>0</v>
      </c>
      <c r="F43" s="416">
        <f t="array" ref="F43">SUM(IF('6. Class A Consumption Data'!J59:K59="B",'6. Class A Consumption Data'!J57:K57))</f>
        <v>0</v>
      </c>
      <c r="G43" s="416">
        <f t="array" ref="G43">SUM(IF('6. Class A Consumption Data'!L59:M59="B",'6. Class A Consumption Data'!L57:M57))</f>
        <v>0</v>
      </c>
      <c r="H43" s="416">
        <f t="array" ref="H43">SUM(IF('6. Class A Consumption Data'!N59:O59="B",'6. Class A Consumption Data'!N57:O57))</f>
        <v>0</v>
      </c>
      <c r="I43" s="417">
        <f t="shared" si="1"/>
        <v>0</v>
      </c>
      <c r="J43" s="418">
        <f t="shared" si="2"/>
        <v>0</v>
      </c>
      <c r="K43" s="409">
        <f t="shared" si="3"/>
        <v>0</v>
      </c>
    </row>
    <row r="44" spans="1:11" hidden="1" outlineLevel="1" x14ac:dyDescent="0.35">
      <c r="A44" s="415" t="s">
        <v>303</v>
      </c>
      <c r="B44" s="415"/>
      <c r="C44" s="412">
        <f t="shared" si="0"/>
        <v>0</v>
      </c>
      <c r="D44" s="416">
        <v>0</v>
      </c>
      <c r="E44" s="416">
        <v>0</v>
      </c>
      <c r="F44" s="416">
        <f t="array" ref="F44">SUM(IF('6. Class A Consumption Data'!J62:K62="B",'6. Class A Consumption Data'!J60:K60))</f>
        <v>0</v>
      </c>
      <c r="G44" s="416">
        <f t="array" ref="G44">SUM(IF('6. Class A Consumption Data'!L62:M62="B",'6. Class A Consumption Data'!L60:M60))</f>
        <v>0</v>
      </c>
      <c r="H44" s="416">
        <f t="array" ref="H44">SUM(IF('6. Class A Consumption Data'!N62:O62="B",'6. Class A Consumption Data'!N60:O60))</f>
        <v>0</v>
      </c>
      <c r="I44" s="417">
        <f t="shared" si="1"/>
        <v>0</v>
      </c>
      <c r="J44" s="418">
        <f t="shared" si="2"/>
        <v>0</v>
      </c>
      <c r="K44" s="409">
        <f t="shared" si="3"/>
        <v>0</v>
      </c>
    </row>
    <row r="45" spans="1:11" hidden="1" outlineLevel="1" x14ac:dyDescent="0.35">
      <c r="A45" s="415" t="s">
        <v>304</v>
      </c>
      <c r="B45" s="415"/>
      <c r="C45" s="412">
        <f t="shared" si="0"/>
        <v>0</v>
      </c>
      <c r="D45" s="416">
        <v>0</v>
      </c>
      <c r="E45" s="416">
        <v>0</v>
      </c>
      <c r="F45" s="416">
        <f t="array" ref="F45">SUM(IF('6. Class A Consumption Data'!J65:K65="B",'6. Class A Consumption Data'!J63:K63))</f>
        <v>0</v>
      </c>
      <c r="G45" s="416">
        <f t="array" ref="G45">SUM(IF('6. Class A Consumption Data'!L65:M65="B",'6. Class A Consumption Data'!L63:M63))</f>
        <v>0</v>
      </c>
      <c r="H45" s="416">
        <f t="array" ref="H45">SUM(IF('6. Class A Consumption Data'!N65:O65="B",'6. Class A Consumption Data'!N63:O63))</f>
        <v>0</v>
      </c>
      <c r="I45" s="417">
        <f t="shared" si="1"/>
        <v>0</v>
      </c>
      <c r="J45" s="418">
        <f t="shared" si="2"/>
        <v>0</v>
      </c>
      <c r="K45" s="409">
        <f t="shared" si="3"/>
        <v>0</v>
      </c>
    </row>
    <row r="46" spans="1:11" hidden="1" outlineLevel="1" x14ac:dyDescent="0.35">
      <c r="A46" s="415" t="s">
        <v>305</v>
      </c>
      <c r="B46" s="415"/>
      <c r="C46" s="412">
        <f t="shared" si="0"/>
        <v>0</v>
      </c>
      <c r="D46" s="416">
        <v>0</v>
      </c>
      <c r="E46" s="416">
        <v>0</v>
      </c>
      <c r="F46" s="416">
        <f t="array" ref="F46">SUM(IF('6. Class A Consumption Data'!J68:K68="B",'6. Class A Consumption Data'!J66:K66))</f>
        <v>0</v>
      </c>
      <c r="G46" s="416">
        <f t="array" ref="G46">SUM(IF('6. Class A Consumption Data'!L68:M68="B",'6. Class A Consumption Data'!L66:M66))</f>
        <v>0</v>
      </c>
      <c r="H46" s="416">
        <f t="array" ref="H46">SUM(IF('6. Class A Consumption Data'!N68:O68="B",'6. Class A Consumption Data'!N66:O66))</f>
        <v>0</v>
      </c>
      <c r="I46" s="417">
        <f t="shared" si="1"/>
        <v>0</v>
      </c>
      <c r="J46" s="418">
        <f t="shared" si="2"/>
        <v>0</v>
      </c>
      <c r="K46" s="409">
        <f t="shared" si="3"/>
        <v>0</v>
      </c>
    </row>
    <row r="47" spans="1:11" hidden="1" outlineLevel="1" x14ac:dyDescent="0.35">
      <c r="A47" s="415" t="s">
        <v>306</v>
      </c>
      <c r="B47" s="415"/>
      <c r="C47" s="412">
        <f t="shared" si="0"/>
        <v>0</v>
      </c>
      <c r="D47" s="416">
        <v>0</v>
      </c>
      <c r="E47" s="416">
        <v>0</v>
      </c>
      <c r="F47" s="416">
        <f t="array" ref="F47">SUM(IF('6. Class A Consumption Data'!J71:K71="B",'6. Class A Consumption Data'!J69:K69))</f>
        <v>0</v>
      </c>
      <c r="G47" s="416">
        <f t="array" ref="G47">SUM(IF('6. Class A Consumption Data'!L71:M71="B",'6. Class A Consumption Data'!L69:M69))</f>
        <v>0</v>
      </c>
      <c r="H47" s="416">
        <f t="array" ref="H47">SUM(IF('6. Class A Consumption Data'!N71:O71="B",'6. Class A Consumption Data'!N69:O69))</f>
        <v>0</v>
      </c>
      <c r="I47" s="417">
        <f t="shared" si="1"/>
        <v>0</v>
      </c>
      <c r="J47" s="418">
        <f t="shared" si="2"/>
        <v>0</v>
      </c>
      <c r="K47" s="409">
        <f t="shared" si="3"/>
        <v>0</v>
      </c>
    </row>
    <row r="48" spans="1:11" hidden="1" outlineLevel="1" x14ac:dyDescent="0.35">
      <c r="A48" s="415" t="s">
        <v>307</v>
      </c>
      <c r="B48" s="415"/>
      <c r="C48" s="412">
        <f t="shared" si="0"/>
        <v>0</v>
      </c>
      <c r="D48" s="416">
        <v>0</v>
      </c>
      <c r="E48" s="416">
        <v>0</v>
      </c>
      <c r="F48" s="416">
        <f t="array" ref="F48">SUM(IF('6. Class A Consumption Data'!J74:K74="B",'6. Class A Consumption Data'!J72:K72))</f>
        <v>0</v>
      </c>
      <c r="G48" s="416">
        <f t="array" ref="G48">SUM(IF('6. Class A Consumption Data'!L74:M74="B",'6. Class A Consumption Data'!L72:M72))</f>
        <v>0</v>
      </c>
      <c r="H48" s="416">
        <f t="array" ref="H48">SUM(IF('6. Class A Consumption Data'!N74:O74="B",'6. Class A Consumption Data'!N72:O72))</f>
        <v>0</v>
      </c>
      <c r="I48" s="417">
        <f t="shared" si="1"/>
        <v>0</v>
      </c>
      <c r="J48" s="418">
        <f t="shared" si="2"/>
        <v>0</v>
      </c>
      <c r="K48" s="409">
        <f t="shared" si="3"/>
        <v>0</v>
      </c>
    </row>
    <row r="49" spans="1:11" hidden="1" outlineLevel="1" x14ac:dyDescent="0.35">
      <c r="A49" s="415" t="s">
        <v>308</v>
      </c>
      <c r="B49" s="415"/>
      <c r="C49" s="412">
        <f t="shared" si="0"/>
        <v>0</v>
      </c>
      <c r="D49" s="416">
        <v>0</v>
      </c>
      <c r="E49" s="416">
        <v>0</v>
      </c>
      <c r="F49" s="416">
        <f t="array" ref="F49">SUM(IF('6. Class A Consumption Data'!J77:K77="B",'6. Class A Consumption Data'!J75:K75))</f>
        <v>0</v>
      </c>
      <c r="G49" s="416">
        <f t="array" ref="G49">SUM(IF('6. Class A Consumption Data'!L77:M77="B",'6. Class A Consumption Data'!L75:M75))</f>
        <v>0</v>
      </c>
      <c r="H49" s="416">
        <f t="array" ref="H49">SUM(IF('6. Class A Consumption Data'!N77:O77="B",'6. Class A Consumption Data'!N75:O75))</f>
        <v>0</v>
      </c>
      <c r="I49" s="417">
        <f t="shared" si="1"/>
        <v>0</v>
      </c>
      <c r="J49" s="418">
        <f t="shared" si="2"/>
        <v>0</v>
      </c>
      <c r="K49" s="409">
        <f t="shared" si="3"/>
        <v>0</v>
      </c>
    </row>
    <row r="50" spans="1:11" hidden="1" outlineLevel="1" x14ac:dyDescent="0.35">
      <c r="A50" s="415" t="s">
        <v>309</v>
      </c>
      <c r="B50" s="415"/>
      <c r="C50" s="412">
        <f t="shared" si="0"/>
        <v>0</v>
      </c>
      <c r="D50" s="416">
        <v>0</v>
      </c>
      <c r="E50" s="416">
        <v>0</v>
      </c>
      <c r="F50" s="416">
        <f t="array" ref="F50">SUM(IF('6. Class A Consumption Data'!J80:K80="B",'6. Class A Consumption Data'!J78:K78))</f>
        <v>0</v>
      </c>
      <c r="G50" s="416">
        <f t="array" ref="G50">SUM(IF('6. Class A Consumption Data'!L80:M80="B",'6. Class A Consumption Data'!L78:M78))</f>
        <v>0</v>
      </c>
      <c r="H50" s="416">
        <f t="array" ref="H50">SUM(IF('6. Class A Consumption Data'!N80:O80="B",'6. Class A Consumption Data'!N78:O78))</f>
        <v>0</v>
      </c>
      <c r="I50" s="417">
        <f t="shared" si="1"/>
        <v>0</v>
      </c>
      <c r="J50" s="418">
        <f t="shared" si="2"/>
        <v>0</v>
      </c>
      <c r="K50" s="409">
        <f t="shared" si="3"/>
        <v>0</v>
      </c>
    </row>
    <row r="51" spans="1:11" hidden="1" outlineLevel="1" x14ac:dyDescent="0.35">
      <c r="A51" s="415" t="s">
        <v>310</v>
      </c>
      <c r="B51" s="415"/>
      <c r="C51" s="412">
        <f t="shared" si="0"/>
        <v>0</v>
      </c>
      <c r="D51" s="416">
        <v>0</v>
      </c>
      <c r="E51" s="416">
        <v>0</v>
      </c>
      <c r="F51" s="416">
        <f t="array" ref="F51">SUM(IF('6. Class A Consumption Data'!J83:K83="B",'6. Class A Consumption Data'!J81:K81))</f>
        <v>0</v>
      </c>
      <c r="G51" s="416">
        <f t="array" ref="G51">SUM(IF('6. Class A Consumption Data'!L83:M83="B",'6. Class A Consumption Data'!L81:M81))</f>
        <v>0</v>
      </c>
      <c r="H51" s="416">
        <f t="array" ref="H51">SUM(IF('6. Class A Consumption Data'!N83:O83="B",'6. Class A Consumption Data'!N81:O81))</f>
        <v>0</v>
      </c>
      <c r="I51" s="417">
        <f t="shared" si="1"/>
        <v>0</v>
      </c>
      <c r="J51" s="418">
        <f t="shared" si="2"/>
        <v>0</v>
      </c>
      <c r="K51" s="409">
        <f t="shared" si="3"/>
        <v>0</v>
      </c>
    </row>
    <row r="52" spans="1:11" hidden="1" outlineLevel="1" x14ac:dyDescent="0.35">
      <c r="A52" s="415" t="s">
        <v>311</v>
      </c>
      <c r="B52" s="415"/>
      <c r="C52" s="412">
        <f t="shared" si="0"/>
        <v>0</v>
      </c>
      <c r="D52" s="416">
        <v>0</v>
      </c>
      <c r="E52" s="416">
        <v>0</v>
      </c>
      <c r="F52" s="416">
        <f t="array" ref="F52">SUM(IF('6. Class A Consumption Data'!J86:K86="B",'6. Class A Consumption Data'!J84:K84))</f>
        <v>0</v>
      </c>
      <c r="G52" s="416">
        <f t="array" ref="G52">SUM(IF('6. Class A Consumption Data'!L86:M86="B",'6. Class A Consumption Data'!L84:M84))</f>
        <v>0</v>
      </c>
      <c r="H52" s="416">
        <f t="array" ref="H52">SUM(IF('6. Class A Consumption Data'!N86:O86="B",'6. Class A Consumption Data'!N84:O84))</f>
        <v>0</v>
      </c>
      <c r="I52" s="417">
        <f t="shared" si="1"/>
        <v>0</v>
      </c>
      <c r="J52" s="418">
        <f t="shared" si="2"/>
        <v>0</v>
      </c>
      <c r="K52" s="409">
        <f t="shared" si="3"/>
        <v>0</v>
      </c>
    </row>
    <row r="53" spans="1:11" hidden="1" outlineLevel="1" x14ac:dyDescent="0.35">
      <c r="A53" s="415" t="s">
        <v>312</v>
      </c>
      <c r="B53" s="415"/>
      <c r="C53" s="412">
        <f t="shared" si="0"/>
        <v>0</v>
      </c>
      <c r="D53" s="416">
        <v>0</v>
      </c>
      <c r="E53" s="416">
        <v>0</v>
      </c>
      <c r="F53" s="416">
        <f t="array" ref="F53">SUM(IF('6. Class A Consumption Data'!J89:K89="B",'6. Class A Consumption Data'!J87:K87))</f>
        <v>0</v>
      </c>
      <c r="G53" s="416">
        <f t="array" ref="G53">SUM(IF('6. Class A Consumption Data'!L89:M89="B",'6. Class A Consumption Data'!L87:M87))</f>
        <v>0</v>
      </c>
      <c r="H53" s="416">
        <f t="array" ref="H53">SUM(IF('6. Class A Consumption Data'!N89:O89="B",'6. Class A Consumption Data'!N87:O87))</f>
        <v>0</v>
      </c>
      <c r="I53" s="417">
        <f t="shared" si="1"/>
        <v>0</v>
      </c>
      <c r="J53" s="418">
        <f t="shared" si="2"/>
        <v>0</v>
      </c>
      <c r="K53" s="409">
        <f t="shared" si="3"/>
        <v>0</v>
      </c>
    </row>
    <row r="54" spans="1:11" hidden="1" outlineLevel="1" x14ac:dyDescent="0.35">
      <c r="A54" s="415" t="s">
        <v>313</v>
      </c>
      <c r="B54" s="415"/>
      <c r="C54" s="412">
        <f t="shared" si="0"/>
        <v>0</v>
      </c>
      <c r="D54" s="416">
        <v>0</v>
      </c>
      <c r="E54" s="416">
        <v>0</v>
      </c>
      <c r="F54" s="416">
        <f t="array" ref="F54">SUM(IF('6. Class A Consumption Data'!J92:K92="B",'6. Class A Consumption Data'!J90:K90))</f>
        <v>0</v>
      </c>
      <c r="G54" s="416">
        <f t="array" ref="G54">SUM(IF('6. Class A Consumption Data'!L92:M92="B",'6. Class A Consumption Data'!L90:M90))</f>
        <v>0</v>
      </c>
      <c r="H54" s="416">
        <f t="array" ref="H54">SUM(IF('6. Class A Consumption Data'!N92:O92="B",'6. Class A Consumption Data'!N90:O90))</f>
        <v>0</v>
      </c>
      <c r="I54" s="417">
        <f t="shared" si="1"/>
        <v>0</v>
      </c>
      <c r="J54" s="418">
        <f t="shared" si="2"/>
        <v>0</v>
      </c>
      <c r="K54" s="409">
        <f t="shared" si="3"/>
        <v>0</v>
      </c>
    </row>
    <row r="55" spans="1:11" hidden="1" outlineLevel="1" x14ac:dyDescent="0.35">
      <c r="A55" s="415" t="s">
        <v>314</v>
      </c>
      <c r="B55" s="415"/>
      <c r="C55" s="412">
        <f t="shared" si="0"/>
        <v>0</v>
      </c>
      <c r="D55" s="416">
        <v>0</v>
      </c>
      <c r="E55" s="416">
        <v>0</v>
      </c>
      <c r="F55" s="416">
        <f t="array" ref="F55">SUM(IF('6. Class A Consumption Data'!J95:K95="B",'6. Class A Consumption Data'!J93:K93))</f>
        <v>0</v>
      </c>
      <c r="G55" s="416">
        <f t="array" ref="G55">SUM(IF('6. Class A Consumption Data'!L95:M95="B",'6. Class A Consumption Data'!L93:M93))</f>
        <v>0</v>
      </c>
      <c r="H55" s="416">
        <f t="array" ref="H55">SUM(IF('6. Class A Consumption Data'!N95:O95="B",'6. Class A Consumption Data'!N93:O93))</f>
        <v>0</v>
      </c>
      <c r="I55" s="417">
        <f t="shared" si="1"/>
        <v>0</v>
      </c>
      <c r="J55" s="418">
        <f t="shared" si="2"/>
        <v>0</v>
      </c>
      <c r="K55" s="409">
        <f t="shared" si="3"/>
        <v>0</v>
      </c>
    </row>
    <row r="56" spans="1:11" hidden="1" outlineLevel="1" x14ac:dyDescent="0.35">
      <c r="A56" s="415" t="s">
        <v>315</v>
      </c>
      <c r="B56" s="415"/>
      <c r="C56" s="412">
        <f t="shared" si="0"/>
        <v>0</v>
      </c>
      <c r="D56" s="416">
        <v>0</v>
      </c>
      <c r="E56" s="416">
        <v>0</v>
      </c>
      <c r="F56" s="416">
        <f t="array" ref="F56">SUM(IF('6. Class A Consumption Data'!J98:K98="B",'6. Class A Consumption Data'!J96:K96))</f>
        <v>0</v>
      </c>
      <c r="G56" s="416">
        <f t="array" ref="G56">SUM(IF('6. Class A Consumption Data'!L98:M98="B",'6. Class A Consumption Data'!L96:M96))</f>
        <v>0</v>
      </c>
      <c r="H56" s="416">
        <f t="array" ref="H56">SUM(IF('6. Class A Consumption Data'!N98:O98="B",'6. Class A Consumption Data'!N96:O96))</f>
        <v>0</v>
      </c>
      <c r="I56" s="417">
        <f t="shared" si="1"/>
        <v>0</v>
      </c>
      <c r="J56" s="418">
        <f t="shared" si="2"/>
        <v>0</v>
      </c>
      <c r="K56" s="409">
        <f t="shared" si="3"/>
        <v>0</v>
      </c>
    </row>
    <row r="57" spans="1:11" hidden="1" outlineLevel="1" x14ac:dyDescent="0.35">
      <c r="A57" s="415" t="s">
        <v>316</v>
      </c>
      <c r="B57" s="415"/>
      <c r="C57" s="412">
        <f t="shared" si="0"/>
        <v>0</v>
      </c>
      <c r="D57" s="416">
        <v>0</v>
      </c>
      <c r="E57" s="416">
        <v>0</v>
      </c>
      <c r="F57" s="416">
        <f t="array" ref="F57">SUM(IF('6. Class A Consumption Data'!J101:K101="B",'6. Class A Consumption Data'!J99:K99))</f>
        <v>0</v>
      </c>
      <c r="G57" s="416">
        <f t="array" ref="G57">SUM(IF('6. Class A Consumption Data'!L101:M101="B",'6. Class A Consumption Data'!L99:M99))</f>
        <v>0</v>
      </c>
      <c r="H57" s="416">
        <f t="array" ref="H57">SUM(IF('6. Class A Consumption Data'!N101:O101="B",'6. Class A Consumption Data'!N99:O99))</f>
        <v>0</v>
      </c>
      <c r="I57" s="417">
        <f t="shared" si="1"/>
        <v>0</v>
      </c>
      <c r="J57" s="418">
        <f t="shared" si="2"/>
        <v>0</v>
      </c>
      <c r="K57" s="409">
        <f t="shared" si="3"/>
        <v>0</v>
      </c>
    </row>
    <row r="58" spans="1:11" hidden="1" outlineLevel="1" x14ac:dyDescent="0.35">
      <c r="A58" s="415" t="s">
        <v>317</v>
      </c>
      <c r="B58" s="415"/>
      <c r="C58" s="412">
        <f t="shared" si="0"/>
        <v>0</v>
      </c>
      <c r="D58" s="416">
        <v>0</v>
      </c>
      <c r="E58" s="416">
        <v>0</v>
      </c>
      <c r="F58" s="416">
        <f t="array" ref="F58">SUM(IF('6. Class A Consumption Data'!J104:K104="B",'6. Class A Consumption Data'!J102:K102))</f>
        <v>0</v>
      </c>
      <c r="G58" s="416">
        <f t="array" ref="G58">SUM(IF('6. Class A Consumption Data'!L104:M104="B",'6. Class A Consumption Data'!L102:M102))</f>
        <v>0</v>
      </c>
      <c r="H58" s="416">
        <f t="array" ref="H58">SUM(IF('6. Class A Consumption Data'!N104:O104="B",'6. Class A Consumption Data'!N102:O102))</f>
        <v>0</v>
      </c>
      <c r="I58" s="417">
        <f t="shared" si="1"/>
        <v>0</v>
      </c>
      <c r="J58" s="418">
        <f t="shared" si="2"/>
        <v>0</v>
      </c>
      <c r="K58" s="409">
        <f t="shared" si="3"/>
        <v>0</v>
      </c>
    </row>
    <row r="59" spans="1:11" hidden="1" outlineLevel="1" x14ac:dyDescent="0.35">
      <c r="A59" s="415" t="s">
        <v>318</v>
      </c>
      <c r="B59" s="415"/>
      <c r="C59" s="412">
        <f t="shared" si="0"/>
        <v>0</v>
      </c>
      <c r="D59" s="416">
        <v>0</v>
      </c>
      <c r="E59" s="416">
        <v>0</v>
      </c>
      <c r="F59" s="416">
        <f t="array" ref="F59">SUM(IF('6. Class A Consumption Data'!J107:K107="B",'6. Class A Consumption Data'!J105:K105))</f>
        <v>0</v>
      </c>
      <c r="G59" s="416">
        <f t="array" ref="G59">SUM(IF('6. Class A Consumption Data'!L107:M107="B",'6. Class A Consumption Data'!L105:M105))</f>
        <v>0</v>
      </c>
      <c r="H59" s="416">
        <f t="array" ref="H59">SUM(IF('6. Class A Consumption Data'!N107:O107="B",'6. Class A Consumption Data'!N105:O105))</f>
        <v>0</v>
      </c>
      <c r="I59" s="417">
        <f t="shared" si="1"/>
        <v>0</v>
      </c>
      <c r="J59" s="418">
        <f t="shared" si="2"/>
        <v>0</v>
      </c>
      <c r="K59" s="409">
        <f t="shared" si="3"/>
        <v>0</v>
      </c>
    </row>
    <row r="60" spans="1:11" hidden="1" outlineLevel="1" x14ac:dyDescent="0.35">
      <c r="A60" s="415" t="s">
        <v>319</v>
      </c>
      <c r="B60" s="415"/>
      <c r="C60" s="412">
        <f t="shared" si="0"/>
        <v>0</v>
      </c>
      <c r="D60" s="416">
        <v>0</v>
      </c>
      <c r="E60" s="416">
        <v>0</v>
      </c>
      <c r="F60" s="416">
        <f t="array" ref="F60">SUM(IF('6. Class A Consumption Data'!J110:K110="B",'6. Class A Consumption Data'!J108:K108))</f>
        <v>0</v>
      </c>
      <c r="G60" s="416">
        <f t="array" ref="G60">SUM(IF('6. Class A Consumption Data'!L110:M110="B",'6. Class A Consumption Data'!L108:M108))</f>
        <v>0</v>
      </c>
      <c r="H60" s="416">
        <f t="array" ref="H60">SUM(IF('6. Class A Consumption Data'!N110:O110="B",'6. Class A Consumption Data'!N108:O108))</f>
        <v>0</v>
      </c>
      <c r="I60" s="417">
        <f t="shared" si="1"/>
        <v>0</v>
      </c>
      <c r="J60" s="418">
        <f t="shared" si="2"/>
        <v>0</v>
      </c>
      <c r="K60" s="409">
        <f t="shared" si="3"/>
        <v>0</v>
      </c>
    </row>
    <row r="61" spans="1:11" hidden="1" outlineLevel="1" x14ac:dyDescent="0.35">
      <c r="A61" s="415" t="s">
        <v>320</v>
      </c>
      <c r="B61" s="415"/>
      <c r="C61" s="412">
        <f t="shared" si="0"/>
        <v>0</v>
      </c>
      <c r="D61" s="416">
        <v>0</v>
      </c>
      <c r="E61" s="416">
        <v>0</v>
      </c>
      <c r="F61" s="416">
        <f t="array" ref="F61">SUM(IF('6. Class A Consumption Data'!J113:K113="B",'6. Class A Consumption Data'!J111:K111))</f>
        <v>0</v>
      </c>
      <c r="G61" s="416">
        <f t="array" ref="G61">SUM(IF('6. Class A Consumption Data'!L113:M113="B",'6. Class A Consumption Data'!L111:M111))</f>
        <v>0</v>
      </c>
      <c r="H61" s="416">
        <f t="array" ref="H61">SUM(IF('6. Class A Consumption Data'!N113:O113="B",'6. Class A Consumption Data'!N111:O111))</f>
        <v>0</v>
      </c>
      <c r="I61" s="417">
        <f t="shared" si="1"/>
        <v>0</v>
      </c>
      <c r="J61" s="418">
        <f t="shared" si="2"/>
        <v>0</v>
      </c>
      <c r="K61" s="409">
        <f t="shared" si="3"/>
        <v>0</v>
      </c>
    </row>
    <row r="62" spans="1:11" hidden="1" outlineLevel="1" x14ac:dyDescent="0.35">
      <c r="A62" s="415" t="s">
        <v>321</v>
      </c>
      <c r="B62" s="415"/>
      <c r="C62" s="412">
        <f t="shared" si="0"/>
        <v>0</v>
      </c>
      <c r="D62" s="416">
        <v>0</v>
      </c>
      <c r="E62" s="416">
        <v>0</v>
      </c>
      <c r="F62" s="416">
        <f t="array" ref="F62">SUM(IF('6. Class A Consumption Data'!J116:K116="B",'6. Class A Consumption Data'!J114:K114))</f>
        <v>0</v>
      </c>
      <c r="G62" s="416">
        <f t="array" ref="G62">SUM(IF('6. Class A Consumption Data'!L116:M116="B",'6. Class A Consumption Data'!L114:M114))</f>
        <v>0</v>
      </c>
      <c r="H62" s="416">
        <f t="array" ref="H62">SUM(IF('6. Class A Consumption Data'!N116:O116="B",'6. Class A Consumption Data'!N114:O114))</f>
        <v>0</v>
      </c>
      <c r="I62" s="417">
        <f t="shared" si="1"/>
        <v>0</v>
      </c>
      <c r="J62" s="418">
        <f t="shared" si="2"/>
        <v>0</v>
      </c>
      <c r="K62" s="409">
        <f t="shared" si="3"/>
        <v>0</v>
      </c>
    </row>
    <row r="63" spans="1:11" hidden="1" outlineLevel="1" x14ac:dyDescent="0.35">
      <c r="A63" s="415" t="s">
        <v>322</v>
      </c>
      <c r="B63" s="415"/>
      <c r="C63" s="412">
        <f t="shared" si="0"/>
        <v>0</v>
      </c>
      <c r="D63" s="416">
        <v>0</v>
      </c>
      <c r="E63" s="416">
        <v>0</v>
      </c>
      <c r="F63" s="416">
        <f t="array" ref="F63">SUM(IF('6. Class A Consumption Data'!J119:K119="B",'6. Class A Consumption Data'!J117:K117))</f>
        <v>0</v>
      </c>
      <c r="G63" s="416">
        <f t="array" ref="G63">SUM(IF('6. Class A Consumption Data'!L119:M119="B",'6. Class A Consumption Data'!L117:M117))</f>
        <v>0</v>
      </c>
      <c r="H63" s="416">
        <f t="array" ref="H63">SUM(IF('6. Class A Consumption Data'!N119:O119="B",'6. Class A Consumption Data'!N117:O117))</f>
        <v>0</v>
      </c>
      <c r="I63" s="417">
        <f t="shared" si="1"/>
        <v>0</v>
      </c>
      <c r="J63" s="418">
        <f t="shared" si="2"/>
        <v>0</v>
      </c>
      <c r="K63" s="409">
        <f t="shared" si="3"/>
        <v>0</v>
      </c>
    </row>
    <row r="64" spans="1:11" hidden="1" outlineLevel="1" x14ac:dyDescent="0.35">
      <c r="A64" s="415" t="s">
        <v>323</v>
      </c>
      <c r="B64" s="415"/>
      <c r="C64" s="412">
        <f t="shared" si="0"/>
        <v>0</v>
      </c>
      <c r="D64" s="416">
        <v>0</v>
      </c>
      <c r="E64" s="416">
        <v>0</v>
      </c>
      <c r="F64" s="416">
        <f t="array" ref="F64">SUM(IF('6. Class A Consumption Data'!J122:K122="B",'6. Class A Consumption Data'!J120:K120))</f>
        <v>0</v>
      </c>
      <c r="G64" s="416">
        <f t="array" ref="G64">SUM(IF('6. Class A Consumption Data'!L122:M122="B",'6. Class A Consumption Data'!L120:M120))</f>
        <v>0</v>
      </c>
      <c r="H64" s="416">
        <f t="array" ref="H64">SUM(IF('6. Class A Consumption Data'!N122:O122="B",'6. Class A Consumption Data'!N120:O120))</f>
        <v>0</v>
      </c>
      <c r="I64" s="417">
        <f t="shared" si="1"/>
        <v>0</v>
      </c>
      <c r="J64" s="418">
        <f t="shared" si="2"/>
        <v>0</v>
      </c>
      <c r="K64" s="409">
        <f t="shared" si="3"/>
        <v>0</v>
      </c>
    </row>
    <row r="65" spans="1:11" hidden="1" outlineLevel="1" x14ac:dyDescent="0.35">
      <c r="A65" s="415" t="s">
        <v>324</v>
      </c>
      <c r="B65" s="415"/>
      <c r="C65" s="412">
        <f t="shared" si="0"/>
        <v>0</v>
      </c>
      <c r="D65" s="416">
        <v>0</v>
      </c>
      <c r="E65" s="416">
        <v>0</v>
      </c>
      <c r="F65" s="416">
        <f t="array" ref="F65">SUM(IF('6. Class A Consumption Data'!J125:K125="B",'6. Class A Consumption Data'!J123:K123))</f>
        <v>0</v>
      </c>
      <c r="G65" s="416">
        <f t="array" ref="G65">SUM(IF('6. Class A Consumption Data'!L125:M125="B",'6. Class A Consumption Data'!L123:M123))</f>
        <v>0</v>
      </c>
      <c r="H65" s="416">
        <f t="array" ref="H65">SUM(IF('6. Class A Consumption Data'!N125:O125="B",'6. Class A Consumption Data'!N123:O123))</f>
        <v>0</v>
      </c>
      <c r="I65" s="417">
        <f t="shared" si="1"/>
        <v>0</v>
      </c>
      <c r="J65" s="418">
        <f t="shared" si="2"/>
        <v>0</v>
      </c>
      <c r="K65" s="409">
        <f t="shared" si="3"/>
        <v>0</v>
      </c>
    </row>
    <row r="66" spans="1:11" hidden="1" outlineLevel="1" x14ac:dyDescent="0.35">
      <c r="A66" s="415" t="s">
        <v>325</v>
      </c>
      <c r="B66" s="415"/>
      <c r="C66" s="412">
        <f t="shared" ref="C66:C97" si="4">SUM(D66:E66)</f>
        <v>0</v>
      </c>
      <c r="D66" s="416">
        <v>0</v>
      </c>
      <c r="E66" s="416">
        <v>0</v>
      </c>
      <c r="F66" s="416">
        <f t="array" ref="F66">SUM(IF('6. Class A Consumption Data'!J128:K128="B",'6. Class A Consumption Data'!J126:K126))</f>
        <v>0</v>
      </c>
      <c r="G66" s="416">
        <f t="array" ref="G66">SUM(IF('6. Class A Consumption Data'!L128:M128="B",'6. Class A Consumption Data'!L126:M126))</f>
        <v>0</v>
      </c>
      <c r="H66" s="416">
        <f t="array" ref="H66">SUM(IF('6. Class A Consumption Data'!N128:O128="B",'6. Class A Consumption Data'!N126:O126))</f>
        <v>0</v>
      </c>
      <c r="I66" s="417">
        <f t="shared" si="1"/>
        <v>0</v>
      </c>
      <c r="J66" s="418">
        <f t="shared" si="2"/>
        <v>0</v>
      </c>
      <c r="K66" s="409">
        <f t="shared" si="3"/>
        <v>0</v>
      </c>
    </row>
    <row r="67" spans="1:11" hidden="1" outlineLevel="1" x14ac:dyDescent="0.35">
      <c r="A67" s="415" t="s">
        <v>326</v>
      </c>
      <c r="B67" s="415"/>
      <c r="C67" s="412">
        <f t="shared" si="4"/>
        <v>0</v>
      </c>
      <c r="D67" s="416">
        <v>0</v>
      </c>
      <c r="E67" s="416">
        <v>0</v>
      </c>
      <c r="F67" s="416">
        <f t="array" ref="F67">SUM(IF('6. Class A Consumption Data'!J131:K131="B",'6. Class A Consumption Data'!J129:K129))</f>
        <v>0</v>
      </c>
      <c r="G67" s="416">
        <f t="array" ref="G67">SUM(IF('6. Class A Consumption Data'!L131:M131="B",'6. Class A Consumption Data'!L129:M129))</f>
        <v>0</v>
      </c>
      <c r="H67" s="416">
        <f t="array" ref="H67">SUM(IF('6. Class A Consumption Data'!N131:O131="B",'6. Class A Consumption Data'!N129:O129))</f>
        <v>0</v>
      </c>
      <c r="I67" s="417">
        <f t="shared" si="1"/>
        <v>0</v>
      </c>
      <c r="J67" s="418">
        <f t="shared" si="2"/>
        <v>0</v>
      </c>
      <c r="K67" s="409">
        <f t="shared" si="3"/>
        <v>0</v>
      </c>
    </row>
    <row r="68" spans="1:11" hidden="1" outlineLevel="1" x14ac:dyDescent="0.35">
      <c r="A68" s="415" t="s">
        <v>327</v>
      </c>
      <c r="B68" s="415"/>
      <c r="C68" s="412">
        <f t="shared" si="4"/>
        <v>0</v>
      </c>
      <c r="D68" s="416">
        <v>0</v>
      </c>
      <c r="E68" s="416">
        <v>0</v>
      </c>
      <c r="F68" s="416">
        <f t="array" ref="F68">SUM(IF('6. Class A Consumption Data'!J134:K134="B",'6. Class A Consumption Data'!J132:K132))</f>
        <v>0</v>
      </c>
      <c r="G68" s="416">
        <f t="array" ref="G68">SUM(IF('6. Class A Consumption Data'!L134:M134="B",'6. Class A Consumption Data'!L132:M132))</f>
        <v>0</v>
      </c>
      <c r="H68" s="416">
        <f t="array" ref="H68">SUM(IF('6. Class A Consumption Data'!N134:O134="B",'6. Class A Consumption Data'!N132:O132))</f>
        <v>0</v>
      </c>
      <c r="I68" s="417">
        <f t="shared" si="1"/>
        <v>0</v>
      </c>
      <c r="J68" s="418">
        <f t="shared" si="2"/>
        <v>0</v>
      </c>
      <c r="K68" s="409">
        <f t="shared" si="3"/>
        <v>0</v>
      </c>
    </row>
    <row r="69" spans="1:11" hidden="1" outlineLevel="1" x14ac:dyDescent="0.35">
      <c r="A69" s="415" t="s">
        <v>328</v>
      </c>
      <c r="B69" s="415"/>
      <c r="C69" s="412">
        <f t="shared" si="4"/>
        <v>0</v>
      </c>
      <c r="D69" s="416">
        <v>0</v>
      </c>
      <c r="E69" s="416">
        <v>0</v>
      </c>
      <c r="F69" s="416">
        <f t="array" ref="F69">SUM(IF('6. Class A Consumption Data'!J137:K137="B",'6. Class A Consumption Data'!J135:K135))</f>
        <v>0</v>
      </c>
      <c r="G69" s="416">
        <f t="array" ref="G69">SUM(IF('6. Class A Consumption Data'!L137:M137="B",'6. Class A Consumption Data'!L135:M135))</f>
        <v>0</v>
      </c>
      <c r="H69" s="416">
        <f t="array" ref="H69">SUM(IF('6. Class A Consumption Data'!N137:O137="B",'6. Class A Consumption Data'!N135:O135))</f>
        <v>0</v>
      </c>
      <c r="I69" s="417">
        <f t="shared" si="1"/>
        <v>0</v>
      </c>
      <c r="J69" s="418">
        <f t="shared" si="2"/>
        <v>0</v>
      </c>
      <c r="K69" s="409">
        <f t="shared" si="3"/>
        <v>0</v>
      </c>
    </row>
    <row r="70" spans="1:11" hidden="1" outlineLevel="1" x14ac:dyDescent="0.35">
      <c r="A70" s="415" t="s">
        <v>329</v>
      </c>
      <c r="B70" s="415"/>
      <c r="C70" s="412">
        <f t="shared" si="4"/>
        <v>0</v>
      </c>
      <c r="D70" s="416">
        <v>0</v>
      </c>
      <c r="E70" s="416">
        <v>0</v>
      </c>
      <c r="F70" s="416">
        <f t="array" ref="F70">SUM(IF('6. Class A Consumption Data'!J140:K140="B",'6. Class A Consumption Data'!J138:K138))</f>
        <v>0</v>
      </c>
      <c r="G70" s="416">
        <f t="array" ref="G70">SUM(IF('6. Class A Consumption Data'!L140:M140="B",'6. Class A Consumption Data'!L138:M138))</f>
        <v>0</v>
      </c>
      <c r="H70" s="416">
        <f t="array" ref="H70">SUM(IF('6. Class A Consumption Data'!N140:O140="B",'6. Class A Consumption Data'!N138:O138))</f>
        <v>0</v>
      </c>
      <c r="I70" s="417">
        <f t="shared" si="1"/>
        <v>0</v>
      </c>
      <c r="J70" s="418">
        <f t="shared" si="2"/>
        <v>0</v>
      </c>
      <c r="K70" s="409">
        <f t="shared" si="3"/>
        <v>0</v>
      </c>
    </row>
    <row r="71" spans="1:11" hidden="1" outlineLevel="1" x14ac:dyDescent="0.35">
      <c r="A71" s="415" t="s">
        <v>330</v>
      </c>
      <c r="B71" s="415"/>
      <c r="C71" s="412">
        <f t="shared" si="4"/>
        <v>0</v>
      </c>
      <c r="D71" s="416">
        <v>0</v>
      </c>
      <c r="E71" s="416">
        <v>0</v>
      </c>
      <c r="F71" s="416">
        <f t="array" ref="F71">SUM(IF('6. Class A Consumption Data'!J143:K143="B",'6. Class A Consumption Data'!J141:K141))</f>
        <v>0</v>
      </c>
      <c r="G71" s="416">
        <f t="array" ref="G71">SUM(IF('6. Class A Consumption Data'!L143:M143="B",'6. Class A Consumption Data'!L141:M141))</f>
        <v>0</v>
      </c>
      <c r="H71" s="416">
        <f t="array" ref="H71">SUM(IF('6. Class A Consumption Data'!N143:O143="B",'6. Class A Consumption Data'!N141:O141))</f>
        <v>0</v>
      </c>
      <c r="I71" s="417">
        <f t="shared" si="1"/>
        <v>0</v>
      </c>
      <c r="J71" s="418">
        <f t="shared" si="2"/>
        <v>0</v>
      </c>
      <c r="K71" s="409">
        <f t="shared" si="3"/>
        <v>0</v>
      </c>
    </row>
    <row r="72" spans="1:11" hidden="1" outlineLevel="1" x14ac:dyDescent="0.35">
      <c r="A72" s="415" t="s">
        <v>331</v>
      </c>
      <c r="B72" s="415"/>
      <c r="C72" s="412">
        <f t="shared" si="4"/>
        <v>0</v>
      </c>
      <c r="D72" s="416">
        <v>0</v>
      </c>
      <c r="E72" s="416">
        <v>0</v>
      </c>
      <c r="F72" s="416">
        <f t="array" ref="F72">SUM(IF('6. Class A Consumption Data'!J146:K146="B",'6. Class A Consumption Data'!J144:K144))</f>
        <v>0</v>
      </c>
      <c r="G72" s="416">
        <f t="array" ref="G72">SUM(IF('6. Class A Consumption Data'!L146:M146="B",'6. Class A Consumption Data'!L144:M144))</f>
        <v>0</v>
      </c>
      <c r="H72" s="416">
        <f t="array" ref="H72">SUM(IF('6. Class A Consumption Data'!N146:O146="B",'6. Class A Consumption Data'!N144:O144))</f>
        <v>0</v>
      </c>
      <c r="I72" s="417">
        <f t="shared" si="1"/>
        <v>0</v>
      </c>
      <c r="J72" s="418">
        <f t="shared" si="2"/>
        <v>0</v>
      </c>
      <c r="K72" s="409">
        <f t="shared" si="3"/>
        <v>0</v>
      </c>
    </row>
    <row r="73" spans="1:11" hidden="1" outlineLevel="1" x14ac:dyDescent="0.35">
      <c r="A73" s="415" t="s">
        <v>332</v>
      </c>
      <c r="B73" s="415"/>
      <c r="C73" s="412">
        <f t="shared" si="4"/>
        <v>0</v>
      </c>
      <c r="D73" s="416">
        <v>0</v>
      </c>
      <c r="E73" s="416">
        <v>0</v>
      </c>
      <c r="F73" s="416">
        <f t="array" ref="F73">SUM(IF('6. Class A Consumption Data'!J149:K149="B",'6. Class A Consumption Data'!J147:K147))</f>
        <v>0</v>
      </c>
      <c r="G73" s="416">
        <f t="array" ref="G73">SUM(IF('6. Class A Consumption Data'!L149:M149="B",'6. Class A Consumption Data'!L147:M147))</f>
        <v>0</v>
      </c>
      <c r="H73" s="416">
        <f t="array" ref="H73">SUM(IF('6. Class A Consumption Data'!N149:O149="B",'6. Class A Consumption Data'!N147:O147))</f>
        <v>0</v>
      </c>
      <c r="I73" s="417">
        <f t="shared" si="1"/>
        <v>0</v>
      </c>
      <c r="J73" s="418">
        <f t="shared" si="2"/>
        <v>0</v>
      </c>
      <c r="K73" s="409">
        <f t="shared" si="3"/>
        <v>0</v>
      </c>
    </row>
    <row r="74" spans="1:11" hidden="1" outlineLevel="1" x14ac:dyDescent="0.35">
      <c r="A74" s="415" t="s">
        <v>333</v>
      </c>
      <c r="B74" s="415"/>
      <c r="C74" s="412">
        <f t="shared" si="4"/>
        <v>0</v>
      </c>
      <c r="D74" s="416">
        <v>0</v>
      </c>
      <c r="E74" s="416">
        <v>0</v>
      </c>
      <c r="F74" s="416">
        <f t="array" ref="F74">SUM(IF('6. Class A Consumption Data'!J152:K152="B",'6. Class A Consumption Data'!J150:K150))</f>
        <v>0</v>
      </c>
      <c r="G74" s="416">
        <f t="array" ref="G74">SUM(IF('6. Class A Consumption Data'!L152:M152="B",'6. Class A Consumption Data'!L150:M150))</f>
        <v>0</v>
      </c>
      <c r="H74" s="416">
        <f t="array" ref="H74">SUM(IF('6. Class A Consumption Data'!N152:O152="B",'6. Class A Consumption Data'!N150:O150))</f>
        <v>0</v>
      </c>
      <c r="I74" s="417">
        <f t="shared" si="1"/>
        <v>0</v>
      </c>
      <c r="J74" s="418">
        <f t="shared" si="2"/>
        <v>0</v>
      </c>
      <c r="K74" s="409">
        <f t="shared" si="3"/>
        <v>0</v>
      </c>
    </row>
    <row r="75" spans="1:11" hidden="1" outlineLevel="1" x14ac:dyDescent="0.35">
      <c r="A75" s="415" t="s">
        <v>334</v>
      </c>
      <c r="B75" s="415"/>
      <c r="C75" s="412">
        <f t="shared" si="4"/>
        <v>0</v>
      </c>
      <c r="D75" s="416">
        <v>0</v>
      </c>
      <c r="E75" s="416">
        <v>0</v>
      </c>
      <c r="F75" s="416">
        <f t="array" ref="F75">SUM(IF('6. Class A Consumption Data'!J155:K155="B",'6. Class A Consumption Data'!J153:K153))</f>
        <v>0</v>
      </c>
      <c r="G75" s="416">
        <f t="array" ref="G75">SUM(IF('6. Class A Consumption Data'!L155:M155="B",'6. Class A Consumption Data'!L153:M153))</f>
        <v>0</v>
      </c>
      <c r="H75" s="416">
        <f t="array" ref="H75">SUM(IF('6. Class A Consumption Data'!N155:O155="B",'6. Class A Consumption Data'!N153:O153))</f>
        <v>0</v>
      </c>
      <c r="I75" s="417">
        <f t="shared" si="1"/>
        <v>0</v>
      </c>
      <c r="J75" s="418">
        <f t="shared" si="2"/>
        <v>0</v>
      </c>
      <c r="K75" s="409">
        <f t="shared" si="3"/>
        <v>0</v>
      </c>
    </row>
    <row r="76" spans="1:11" hidden="1" outlineLevel="1" x14ac:dyDescent="0.35">
      <c r="A76" s="415" t="s">
        <v>335</v>
      </c>
      <c r="B76" s="415"/>
      <c r="C76" s="412">
        <f t="shared" si="4"/>
        <v>0</v>
      </c>
      <c r="D76" s="416">
        <v>0</v>
      </c>
      <c r="E76" s="416">
        <v>0</v>
      </c>
      <c r="F76" s="416">
        <f t="array" ref="F76">SUM(IF('6. Class A Consumption Data'!J158:K158="B",'6. Class A Consumption Data'!J156:K156))</f>
        <v>0</v>
      </c>
      <c r="G76" s="416">
        <f t="array" ref="G76">SUM(IF('6. Class A Consumption Data'!L158:M158="B",'6. Class A Consumption Data'!L156:M156))</f>
        <v>0</v>
      </c>
      <c r="H76" s="416">
        <f t="array" ref="H76">SUM(IF('6. Class A Consumption Data'!N158:O158="B",'6. Class A Consumption Data'!N156:O156))</f>
        <v>0</v>
      </c>
      <c r="I76" s="417">
        <f t="shared" si="1"/>
        <v>0</v>
      </c>
      <c r="J76" s="418">
        <f t="shared" si="2"/>
        <v>0</v>
      </c>
      <c r="K76" s="409">
        <f t="shared" si="3"/>
        <v>0</v>
      </c>
    </row>
    <row r="77" spans="1:11" hidden="1" outlineLevel="1" x14ac:dyDescent="0.35">
      <c r="A77" s="415" t="s">
        <v>336</v>
      </c>
      <c r="B77" s="415"/>
      <c r="C77" s="412">
        <f t="shared" si="4"/>
        <v>0</v>
      </c>
      <c r="D77" s="416">
        <v>0</v>
      </c>
      <c r="E77" s="416">
        <v>0</v>
      </c>
      <c r="F77" s="416">
        <f t="array" ref="F77">SUM(IF('6. Class A Consumption Data'!J161:K161="B",'6. Class A Consumption Data'!J159:K159))</f>
        <v>0</v>
      </c>
      <c r="G77" s="416">
        <f t="array" ref="G77">SUM(IF('6. Class A Consumption Data'!L161:M161="B",'6. Class A Consumption Data'!L159:M159))</f>
        <v>0</v>
      </c>
      <c r="H77" s="416">
        <f t="array" ref="H77">SUM(IF('6. Class A Consumption Data'!N161:O161="B",'6. Class A Consumption Data'!N159:O159))</f>
        <v>0</v>
      </c>
      <c r="I77" s="417">
        <f t="shared" si="1"/>
        <v>0</v>
      </c>
      <c r="J77" s="418">
        <f t="shared" si="2"/>
        <v>0</v>
      </c>
      <c r="K77" s="409">
        <f t="shared" si="3"/>
        <v>0</v>
      </c>
    </row>
    <row r="78" spans="1:11" hidden="1" outlineLevel="1" x14ac:dyDescent="0.35">
      <c r="A78" s="415" t="s">
        <v>337</v>
      </c>
      <c r="B78" s="415"/>
      <c r="C78" s="412">
        <f t="shared" si="4"/>
        <v>0</v>
      </c>
      <c r="D78" s="416">
        <v>0</v>
      </c>
      <c r="E78" s="416">
        <v>0</v>
      </c>
      <c r="F78" s="416">
        <f t="array" ref="F78">SUM(IF('6. Class A Consumption Data'!J164:K164="B",'6. Class A Consumption Data'!J162:K162))</f>
        <v>0</v>
      </c>
      <c r="G78" s="416">
        <f t="array" ref="G78">SUM(IF('6. Class A Consumption Data'!L164:M164="B",'6. Class A Consumption Data'!L162:M162))</f>
        <v>0</v>
      </c>
      <c r="H78" s="416">
        <f t="array" ref="H78">SUM(IF('6. Class A Consumption Data'!N164:O164="B",'6. Class A Consumption Data'!N162:O162))</f>
        <v>0</v>
      </c>
      <c r="I78" s="417">
        <f t="shared" si="1"/>
        <v>0</v>
      </c>
      <c r="J78" s="418">
        <f t="shared" si="2"/>
        <v>0</v>
      </c>
      <c r="K78" s="409">
        <f t="shared" si="3"/>
        <v>0</v>
      </c>
    </row>
    <row r="79" spans="1:11" hidden="1" outlineLevel="1" x14ac:dyDescent="0.35">
      <c r="A79" s="415" t="s">
        <v>338</v>
      </c>
      <c r="B79" s="415"/>
      <c r="C79" s="412">
        <f t="shared" si="4"/>
        <v>0</v>
      </c>
      <c r="D79" s="416">
        <v>0</v>
      </c>
      <c r="E79" s="416">
        <v>0</v>
      </c>
      <c r="F79" s="416">
        <f t="array" ref="F79">SUM(IF('6. Class A Consumption Data'!J167:K167="B",'6. Class A Consumption Data'!J165:K165))</f>
        <v>0</v>
      </c>
      <c r="G79" s="416">
        <f t="array" ref="G79">SUM(IF('6. Class A Consumption Data'!L167:M167="B",'6. Class A Consumption Data'!L165:M165))</f>
        <v>0</v>
      </c>
      <c r="H79" s="416">
        <f t="array" ref="H79">SUM(IF('6. Class A Consumption Data'!N167:O167="B",'6. Class A Consumption Data'!N165:O165))</f>
        <v>0</v>
      </c>
      <c r="I79" s="417">
        <f t="shared" si="1"/>
        <v>0</v>
      </c>
      <c r="J79" s="418">
        <f t="shared" si="2"/>
        <v>0</v>
      </c>
      <c r="K79" s="409">
        <f t="shared" si="3"/>
        <v>0</v>
      </c>
    </row>
    <row r="80" spans="1:11" hidden="1" outlineLevel="1" x14ac:dyDescent="0.35">
      <c r="A80" s="415" t="s">
        <v>339</v>
      </c>
      <c r="B80" s="415"/>
      <c r="C80" s="412">
        <f t="shared" si="4"/>
        <v>0</v>
      </c>
      <c r="D80" s="416">
        <v>0</v>
      </c>
      <c r="E80" s="416">
        <v>0</v>
      </c>
      <c r="F80" s="416">
        <f t="array" ref="F80">SUM(IF('6. Class A Consumption Data'!J170:K170="B",'6. Class A Consumption Data'!J168:K168))</f>
        <v>0</v>
      </c>
      <c r="G80" s="416">
        <f t="array" ref="G80">SUM(IF('6. Class A Consumption Data'!L170:M170="B",'6. Class A Consumption Data'!L168:M168))</f>
        <v>0</v>
      </c>
      <c r="H80" s="416">
        <f t="array" ref="H80">SUM(IF('6. Class A Consumption Data'!N170:O170="B",'6. Class A Consumption Data'!N168:O168))</f>
        <v>0</v>
      </c>
      <c r="I80" s="417">
        <f t="shared" si="1"/>
        <v>0</v>
      </c>
      <c r="J80" s="418">
        <f t="shared" si="2"/>
        <v>0</v>
      </c>
      <c r="K80" s="409">
        <f t="shared" si="3"/>
        <v>0</v>
      </c>
    </row>
    <row r="81" spans="1:11" hidden="1" outlineLevel="1" x14ac:dyDescent="0.35">
      <c r="A81" s="415" t="s">
        <v>340</v>
      </c>
      <c r="B81" s="415"/>
      <c r="C81" s="412">
        <f t="shared" si="4"/>
        <v>0</v>
      </c>
      <c r="D81" s="416">
        <v>0</v>
      </c>
      <c r="E81" s="416">
        <v>0</v>
      </c>
      <c r="F81" s="416">
        <f t="array" ref="F81">SUM(IF('6. Class A Consumption Data'!J173:K173="B",'6. Class A Consumption Data'!J171:K171))</f>
        <v>0</v>
      </c>
      <c r="G81" s="416">
        <f t="array" ref="G81">SUM(IF('6. Class A Consumption Data'!L173:M173="B",'6. Class A Consumption Data'!L171:M171))</f>
        <v>0</v>
      </c>
      <c r="H81" s="416">
        <f t="array" ref="H81">SUM(IF('6. Class A Consumption Data'!N173:O173="B",'6. Class A Consumption Data'!N171:O171))</f>
        <v>0</v>
      </c>
      <c r="I81" s="417">
        <f t="shared" si="1"/>
        <v>0</v>
      </c>
      <c r="J81" s="418">
        <f t="shared" si="2"/>
        <v>0</v>
      </c>
      <c r="K81" s="409">
        <f t="shared" si="3"/>
        <v>0</v>
      </c>
    </row>
    <row r="82" spans="1:11" hidden="1" outlineLevel="1" x14ac:dyDescent="0.35">
      <c r="A82" s="415" t="s">
        <v>341</v>
      </c>
      <c r="B82" s="415"/>
      <c r="C82" s="412">
        <f t="shared" si="4"/>
        <v>0</v>
      </c>
      <c r="D82" s="416">
        <v>0</v>
      </c>
      <c r="E82" s="416">
        <v>0</v>
      </c>
      <c r="F82" s="416">
        <f t="array" ref="F82">SUM(IF('6. Class A Consumption Data'!J176:K176="B",'6. Class A Consumption Data'!J174:K174))</f>
        <v>0</v>
      </c>
      <c r="G82" s="416">
        <f t="array" ref="G82">SUM(IF('6. Class A Consumption Data'!L176:M176="B",'6. Class A Consumption Data'!L174:M174))</f>
        <v>0</v>
      </c>
      <c r="H82" s="416">
        <f t="array" ref="H82">SUM(IF('6. Class A Consumption Data'!N176:O176="B",'6. Class A Consumption Data'!N174:O174))</f>
        <v>0</v>
      </c>
      <c r="I82" s="417">
        <f t="shared" si="1"/>
        <v>0</v>
      </c>
      <c r="J82" s="418">
        <f t="shared" si="2"/>
        <v>0</v>
      </c>
      <c r="K82" s="409">
        <f t="shared" si="3"/>
        <v>0</v>
      </c>
    </row>
    <row r="83" spans="1:11" hidden="1" outlineLevel="1" x14ac:dyDescent="0.35">
      <c r="A83" s="415" t="s">
        <v>342</v>
      </c>
      <c r="B83" s="415"/>
      <c r="C83" s="412">
        <f t="shared" si="4"/>
        <v>0</v>
      </c>
      <c r="D83" s="416">
        <v>0</v>
      </c>
      <c r="E83" s="416">
        <v>0</v>
      </c>
      <c r="F83" s="416">
        <f t="array" ref="F83">SUM(IF('6. Class A Consumption Data'!J179:K179="B",'6. Class A Consumption Data'!J177:K177))</f>
        <v>0</v>
      </c>
      <c r="G83" s="416">
        <f t="array" ref="G83">SUM(IF('6. Class A Consumption Data'!L179:M179="B",'6. Class A Consumption Data'!L177:M177))</f>
        <v>0</v>
      </c>
      <c r="H83" s="416">
        <f t="array" ref="H83">SUM(IF('6. Class A Consumption Data'!N179:O179="B",'6. Class A Consumption Data'!N177:O177))</f>
        <v>0</v>
      </c>
      <c r="I83" s="417">
        <f t="shared" si="1"/>
        <v>0</v>
      </c>
      <c r="J83" s="418">
        <f t="shared" si="2"/>
        <v>0</v>
      </c>
      <c r="K83" s="409">
        <f t="shared" si="3"/>
        <v>0</v>
      </c>
    </row>
    <row r="84" spans="1:11" hidden="1" outlineLevel="1" x14ac:dyDescent="0.35">
      <c r="A84" s="415" t="s">
        <v>343</v>
      </c>
      <c r="B84" s="415"/>
      <c r="C84" s="412">
        <f t="shared" si="4"/>
        <v>0</v>
      </c>
      <c r="D84" s="416">
        <v>0</v>
      </c>
      <c r="E84" s="416">
        <v>0</v>
      </c>
      <c r="F84" s="416">
        <f t="array" ref="F84">SUM(IF('6. Class A Consumption Data'!J182:K182="B",'6. Class A Consumption Data'!J180:K180))</f>
        <v>0</v>
      </c>
      <c r="G84" s="416">
        <f t="array" ref="G84">SUM(IF('6. Class A Consumption Data'!L182:M182="B",'6. Class A Consumption Data'!L180:M180))</f>
        <v>0</v>
      </c>
      <c r="H84" s="416">
        <f t="array" ref="H84">SUM(IF('6. Class A Consumption Data'!N182:O182="B",'6. Class A Consumption Data'!N180:O180))</f>
        <v>0</v>
      </c>
      <c r="I84" s="417">
        <f t="shared" si="1"/>
        <v>0</v>
      </c>
      <c r="J84" s="418">
        <f t="shared" si="2"/>
        <v>0</v>
      </c>
      <c r="K84" s="409">
        <f t="shared" si="3"/>
        <v>0</v>
      </c>
    </row>
    <row r="85" spans="1:11" hidden="1" outlineLevel="1" x14ac:dyDescent="0.35">
      <c r="A85" s="415" t="s">
        <v>344</v>
      </c>
      <c r="B85" s="415"/>
      <c r="C85" s="412">
        <f t="shared" si="4"/>
        <v>0</v>
      </c>
      <c r="D85" s="416">
        <v>0</v>
      </c>
      <c r="E85" s="416">
        <v>0</v>
      </c>
      <c r="F85" s="416">
        <f t="array" ref="F85">SUM(IF('6. Class A Consumption Data'!J185:K185="B",'6. Class A Consumption Data'!J183:K183))</f>
        <v>0</v>
      </c>
      <c r="G85" s="416">
        <f t="array" ref="G85">SUM(IF('6. Class A Consumption Data'!L185:M185="B",'6. Class A Consumption Data'!L183:M183))</f>
        <v>0</v>
      </c>
      <c r="H85" s="416">
        <f t="array" ref="H85">SUM(IF('6. Class A Consumption Data'!N185:O185="B",'6. Class A Consumption Data'!N183:O183))</f>
        <v>0</v>
      </c>
      <c r="I85" s="417">
        <f t="shared" si="1"/>
        <v>0</v>
      </c>
      <c r="J85" s="418">
        <f t="shared" si="2"/>
        <v>0</v>
      </c>
      <c r="K85" s="409">
        <f t="shared" si="3"/>
        <v>0</v>
      </c>
    </row>
    <row r="86" spans="1:11" hidden="1" outlineLevel="1" x14ac:dyDescent="0.35">
      <c r="A86" s="415" t="s">
        <v>345</v>
      </c>
      <c r="B86" s="415"/>
      <c r="C86" s="412">
        <f t="shared" si="4"/>
        <v>0</v>
      </c>
      <c r="D86" s="416">
        <v>0</v>
      </c>
      <c r="E86" s="416">
        <v>0</v>
      </c>
      <c r="F86" s="416">
        <f t="array" ref="F86">SUM(IF('6. Class A Consumption Data'!J188:K188="B",'6. Class A Consumption Data'!J186:K186))</f>
        <v>0</v>
      </c>
      <c r="G86" s="416">
        <f t="array" ref="G86">SUM(IF('6. Class A Consumption Data'!L188:M188="B",'6. Class A Consumption Data'!L186:M186))</f>
        <v>0</v>
      </c>
      <c r="H86" s="416">
        <f t="array" ref="H86">SUM(IF('6. Class A Consumption Data'!N188:O188="B",'6. Class A Consumption Data'!N186:O186))</f>
        <v>0</v>
      </c>
      <c r="I86" s="417">
        <f t="shared" si="1"/>
        <v>0</v>
      </c>
      <c r="J86" s="418">
        <f t="shared" si="2"/>
        <v>0</v>
      </c>
      <c r="K86" s="409">
        <f t="shared" si="3"/>
        <v>0</v>
      </c>
    </row>
    <row r="87" spans="1:11" hidden="1" outlineLevel="1" x14ac:dyDescent="0.35">
      <c r="A87" s="415" t="s">
        <v>346</v>
      </c>
      <c r="B87" s="415"/>
      <c r="C87" s="412">
        <f t="shared" si="4"/>
        <v>0</v>
      </c>
      <c r="D87" s="416">
        <v>0</v>
      </c>
      <c r="E87" s="416">
        <v>0</v>
      </c>
      <c r="F87" s="416">
        <f t="array" ref="F87">SUM(IF('6. Class A Consumption Data'!J191:K191="B",'6. Class A Consumption Data'!J189:K189))</f>
        <v>0</v>
      </c>
      <c r="G87" s="416">
        <f t="array" ref="G87">SUM(IF('6. Class A Consumption Data'!L191:M191="B",'6. Class A Consumption Data'!L189:M189))</f>
        <v>0</v>
      </c>
      <c r="H87" s="416">
        <f t="array" ref="H87">SUM(IF('6. Class A Consumption Data'!N191:O191="B",'6. Class A Consumption Data'!N189:O189))</f>
        <v>0</v>
      </c>
      <c r="I87" s="417">
        <f t="shared" si="1"/>
        <v>0</v>
      </c>
      <c r="J87" s="418">
        <f t="shared" si="2"/>
        <v>0</v>
      </c>
      <c r="K87" s="409">
        <f t="shared" si="3"/>
        <v>0</v>
      </c>
    </row>
    <row r="88" spans="1:11" hidden="1" outlineLevel="1" x14ac:dyDescent="0.35">
      <c r="A88" s="415" t="s">
        <v>347</v>
      </c>
      <c r="B88" s="415"/>
      <c r="C88" s="412">
        <f t="shared" si="4"/>
        <v>0</v>
      </c>
      <c r="D88" s="416">
        <v>0</v>
      </c>
      <c r="E88" s="416">
        <v>0</v>
      </c>
      <c r="F88" s="416">
        <f t="array" ref="F88">SUM(IF('6. Class A Consumption Data'!J194:K194="B",'6. Class A Consumption Data'!J192:K192))</f>
        <v>0</v>
      </c>
      <c r="G88" s="416">
        <f t="array" ref="G88">SUM(IF('6. Class A Consumption Data'!L194:M194="B",'6. Class A Consumption Data'!L192:M192))</f>
        <v>0</v>
      </c>
      <c r="H88" s="416">
        <f t="array" ref="H88">SUM(IF('6. Class A Consumption Data'!N194:O194="B",'6. Class A Consumption Data'!N192:O192))</f>
        <v>0</v>
      </c>
      <c r="I88" s="417">
        <f t="shared" si="1"/>
        <v>0</v>
      </c>
      <c r="J88" s="418">
        <f t="shared" si="2"/>
        <v>0</v>
      </c>
      <c r="K88" s="409">
        <f t="shared" si="3"/>
        <v>0</v>
      </c>
    </row>
    <row r="89" spans="1:11" hidden="1" outlineLevel="1" x14ac:dyDescent="0.35">
      <c r="A89" s="415" t="s">
        <v>348</v>
      </c>
      <c r="B89" s="415"/>
      <c r="C89" s="412">
        <f t="shared" si="4"/>
        <v>0</v>
      </c>
      <c r="D89" s="416">
        <v>0</v>
      </c>
      <c r="E89" s="416">
        <v>0</v>
      </c>
      <c r="F89" s="416">
        <f t="array" ref="F89">SUM(IF('6. Class A Consumption Data'!J197:K197="B",'6. Class A Consumption Data'!J195:K195))</f>
        <v>0</v>
      </c>
      <c r="G89" s="416">
        <f t="array" ref="G89">SUM(IF('6. Class A Consumption Data'!L197:M197="B",'6. Class A Consumption Data'!L195:M195))</f>
        <v>0</v>
      </c>
      <c r="H89" s="416">
        <f t="array" ref="H89">SUM(IF('6. Class A Consumption Data'!N197:O197="B",'6. Class A Consumption Data'!N195:O195))</f>
        <v>0</v>
      </c>
      <c r="I89" s="417">
        <f t="shared" si="1"/>
        <v>0</v>
      </c>
      <c r="J89" s="418">
        <f t="shared" si="2"/>
        <v>0</v>
      </c>
      <c r="K89" s="409">
        <f t="shared" si="3"/>
        <v>0</v>
      </c>
    </row>
    <row r="90" spans="1:11" hidden="1" outlineLevel="1" x14ac:dyDescent="0.35">
      <c r="A90" s="415" t="s">
        <v>349</v>
      </c>
      <c r="B90" s="415"/>
      <c r="C90" s="412">
        <f t="shared" si="4"/>
        <v>0</v>
      </c>
      <c r="D90" s="416">
        <v>0</v>
      </c>
      <c r="E90" s="416">
        <v>0</v>
      </c>
      <c r="F90" s="416">
        <f t="array" ref="F90">SUM(IF('6. Class A Consumption Data'!J200:K200="B",'6. Class A Consumption Data'!J198:K198))</f>
        <v>0</v>
      </c>
      <c r="G90" s="416">
        <f t="array" ref="G90">SUM(IF('6. Class A Consumption Data'!L200:M200="B",'6. Class A Consumption Data'!L198:M198))</f>
        <v>0</v>
      </c>
      <c r="H90" s="416">
        <f t="array" ref="H90">SUM(IF('6. Class A Consumption Data'!N200:O200="B",'6. Class A Consumption Data'!N198:O198))</f>
        <v>0</v>
      </c>
      <c r="I90" s="417">
        <f t="shared" si="1"/>
        <v>0</v>
      </c>
      <c r="J90" s="418">
        <f t="shared" si="2"/>
        <v>0</v>
      </c>
      <c r="K90" s="409">
        <f t="shared" si="3"/>
        <v>0</v>
      </c>
    </row>
    <row r="91" spans="1:11" hidden="1" outlineLevel="1" x14ac:dyDescent="0.35">
      <c r="A91" s="415" t="s">
        <v>350</v>
      </c>
      <c r="B91" s="415"/>
      <c r="C91" s="412">
        <f t="shared" si="4"/>
        <v>0</v>
      </c>
      <c r="D91" s="416">
        <v>0</v>
      </c>
      <c r="E91" s="416">
        <v>0</v>
      </c>
      <c r="F91" s="416">
        <f t="array" ref="F91">SUM(IF('6. Class A Consumption Data'!J203:K203="B",'6. Class A Consumption Data'!J201:K201))</f>
        <v>0</v>
      </c>
      <c r="G91" s="416">
        <f t="array" ref="G91">SUM(IF('6. Class A Consumption Data'!L203:M203="B",'6. Class A Consumption Data'!L201:M201))</f>
        <v>0</v>
      </c>
      <c r="H91" s="416">
        <f t="array" ref="H91">SUM(IF('6. Class A Consumption Data'!N203:O203="B",'6. Class A Consumption Data'!N201:O201))</f>
        <v>0</v>
      </c>
      <c r="I91" s="417">
        <f t="shared" si="1"/>
        <v>0</v>
      </c>
      <c r="J91" s="418">
        <f t="shared" si="2"/>
        <v>0</v>
      </c>
      <c r="K91" s="409">
        <f t="shared" si="3"/>
        <v>0</v>
      </c>
    </row>
    <row r="92" spans="1:11" hidden="1" outlineLevel="1" x14ac:dyDescent="0.35">
      <c r="A92" s="415" t="s">
        <v>351</v>
      </c>
      <c r="B92" s="415"/>
      <c r="C92" s="412">
        <f t="shared" si="4"/>
        <v>0</v>
      </c>
      <c r="D92" s="416">
        <v>0</v>
      </c>
      <c r="E92" s="416">
        <v>0</v>
      </c>
      <c r="F92" s="416">
        <f t="array" ref="F92">SUM(IF('6. Class A Consumption Data'!J206:K206="B",'6. Class A Consumption Data'!J204:K204))</f>
        <v>0</v>
      </c>
      <c r="G92" s="416">
        <f t="array" ref="G92">SUM(IF('6. Class A Consumption Data'!L206:M206="B",'6. Class A Consumption Data'!L204:M204))</f>
        <v>0</v>
      </c>
      <c r="H92" s="416">
        <f t="array" ref="H92">SUM(IF('6. Class A Consumption Data'!N206:O206="B",'6. Class A Consumption Data'!N204:O204))</f>
        <v>0</v>
      </c>
      <c r="I92" s="417">
        <f t="shared" si="1"/>
        <v>0</v>
      </c>
      <c r="J92" s="418">
        <f t="shared" si="2"/>
        <v>0</v>
      </c>
      <c r="K92" s="409">
        <f t="shared" si="3"/>
        <v>0</v>
      </c>
    </row>
    <row r="93" spans="1:11" hidden="1" outlineLevel="1" x14ac:dyDescent="0.35">
      <c r="A93" s="415" t="s">
        <v>352</v>
      </c>
      <c r="B93" s="415"/>
      <c r="C93" s="412">
        <f t="shared" si="4"/>
        <v>0</v>
      </c>
      <c r="D93" s="416">
        <v>0</v>
      </c>
      <c r="E93" s="416">
        <v>0</v>
      </c>
      <c r="F93" s="416">
        <f t="array" ref="F93">SUM(IF('6. Class A Consumption Data'!J209:K209="B",'6. Class A Consumption Data'!J207:K207))</f>
        <v>0</v>
      </c>
      <c r="G93" s="416">
        <f t="array" ref="G93">SUM(IF('6. Class A Consumption Data'!L209:M209="B",'6. Class A Consumption Data'!L207:M207))</f>
        <v>0</v>
      </c>
      <c r="H93" s="416">
        <f t="array" ref="H93">SUM(IF('6. Class A Consumption Data'!N209:O209="B",'6. Class A Consumption Data'!N207:O207))</f>
        <v>0</v>
      </c>
      <c r="I93" s="417">
        <f t="shared" si="1"/>
        <v>0</v>
      </c>
      <c r="J93" s="418">
        <f t="shared" si="2"/>
        <v>0</v>
      </c>
      <c r="K93" s="409">
        <f t="shared" si="3"/>
        <v>0</v>
      </c>
    </row>
    <row r="94" spans="1:11" hidden="1" outlineLevel="1" x14ac:dyDescent="0.35">
      <c r="A94" s="415" t="s">
        <v>353</v>
      </c>
      <c r="B94" s="415"/>
      <c r="C94" s="412">
        <f t="shared" si="4"/>
        <v>0</v>
      </c>
      <c r="D94" s="416">
        <v>0</v>
      </c>
      <c r="E94" s="416">
        <v>0</v>
      </c>
      <c r="F94" s="416">
        <f t="array" ref="F94">SUM(IF('6. Class A Consumption Data'!J212:K212="B",'6. Class A Consumption Data'!J210:K210))</f>
        <v>0</v>
      </c>
      <c r="G94" s="416">
        <f t="array" ref="G94">SUM(IF('6. Class A Consumption Data'!L212:M212="B",'6. Class A Consumption Data'!L210:M210))</f>
        <v>0</v>
      </c>
      <c r="H94" s="416">
        <f t="array" ref="H94">SUM(IF('6. Class A Consumption Data'!N212:O212="B",'6. Class A Consumption Data'!N210:O210))</f>
        <v>0</v>
      </c>
      <c r="I94" s="417">
        <f t="shared" si="1"/>
        <v>0</v>
      </c>
      <c r="J94" s="418">
        <f t="shared" si="2"/>
        <v>0</v>
      </c>
      <c r="K94" s="409">
        <f t="shared" si="3"/>
        <v>0</v>
      </c>
    </row>
    <row r="95" spans="1:11" hidden="1" outlineLevel="1" x14ac:dyDescent="0.35">
      <c r="A95" s="415" t="s">
        <v>354</v>
      </c>
      <c r="B95" s="415"/>
      <c r="C95" s="412">
        <f t="shared" si="4"/>
        <v>0</v>
      </c>
      <c r="D95" s="416">
        <v>0</v>
      </c>
      <c r="E95" s="416">
        <v>0</v>
      </c>
      <c r="F95" s="416">
        <f t="array" ref="F95">SUM(IF('6. Class A Consumption Data'!J215:K215="B",'6. Class A Consumption Data'!J213:K213))</f>
        <v>0</v>
      </c>
      <c r="G95" s="416">
        <f t="array" ref="G95">SUM(IF('6. Class A Consumption Data'!L215:M215="B",'6. Class A Consumption Data'!L213:M213))</f>
        <v>0</v>
      </c>
      <c r="H95" s="416">
        <f t="array" ref="H95">SUM(IF('6. Class A Consumption Data'!N215:O215="B",'6. Class A Consumption Data'!N213:O213))</f>
        <v>0</v>
      </c>
      <c r="I95" s="417">
        <f t="shared" si="1"/>
        <v>0</v>
      </c>
      <c r="J95" s="418">
        <f t="shared" si="2"/>
        <v>0</v>
      </c>
      <c r="K95" s="409">
        <f t="shared" si="3"/>
        <v>0</v>
      </c>
    </row>
    <row r="96" spans="1:11" hidden="1" outlineLevel="1" x14ac:dyDescent="0.35">
      <c r="A96" s="415" t="s">
        <v>355</v>
      </c>
      <c r="B96" s="415"/>
      <c r="C96" s="412">
        <f t="shared" si="4"/>
        <v>0</v>
      </c>
      <c r="D96" s="416">
        <v>0</v>
      </c>
      <c r="E96" s="416">
        <v>0</v>
      </c>
      <c r="F96" s="416">
        <f t="array" ref="F96">SUM(IF('6. Class A Consumption Data'!J218:K218="B",'6. Class A Consumption Data'!J216:K216))</f>
        <v>0</v>
      </c>
      <c r="G96" s="416">
        <f t="array" ref="G96">SUM(IF('6. Class A Consumption Data'!L218:M218="B",'6. Class A Consumption Data'!L216:M216))</f>
        <v>0</v>
      </c>
      <c r="H96" s="416">
        <f t="array" ref="H96">SUM(IF('6. Class A Consumption Data'!N218:O218="B",'6. Class A Consumption Data'!N216:O216))</f>
        <v>0</v>
      </c>
      <c r="I96" s="417">
        <f t="shared" si="1"/>
        <v>0</v>
      </c>
      <c r="J96" s="418">
        <f t="shared" si="2"/>
        <v>0</v>
      </c>
      <c r="K96" s="409">
        <f t="shared" si="3"/>
        <v>0</v>
      </c>
    </row>
    <row r="97" spans="1:11" hidden="1" outlineLevel="1" x14ac:dyDescent="0.35">
      <c r="A97" s="415" t="s">
        <v>356</v>
      </c>
      <c r="B97" s="415"/>
      <c r="C97" s="412">
        <f t="shared" si="4"/>
        <v>0</v>
      </c>
      <c r="D97" s="416">
        <v>0</v>
      </c>
      <c r="E97" s="416">
        <v>0</v>
      </c>
      <c r="F97" s="416">
        <f t="array" ref="F97">SUM(IF('6. Class A Consumption Data'!J221:K221="B",'6. Class A Consumption Data'!J219:K219))</f>
        <v>0</v>
      </c>
      <c r="G97" s="416">
        <f t="array" ref="G97">SUM(IF('6. Class A Consumption Data'!L221:M221="B",'6. Class A Consumption Data'!L219:M219))</f>
        <v>0</v>
      </c>
      <c r="H97" s="416">
        <f t="array" ref="H97">SUM(IF('6. Class A Consumption Data'!N221:O221="B",'6. Class A Consumption Data'!N219:O219))</f>
        <v>0</v>
      </c>
      <c r="I97" s="417">
        <f t="shared" si="1"/>
        <v>0</v>
      </c>
      <c r="J97" s="418">
        <f t="shared" si="2"/>
        <v>0</v>
      </c>
      <c r="K97" s="409">
        <f t="shared" si="3"/>
        <v>0</v>
      </c>
    </row>
    <row r="98" spans="1:11" hidden="1" outlineLevel="1" x14ac:dyDescent="0.35">
      <c r="A98" s="415" t="s">
        <v>357</v>
      </c>
      <c r="B98" s="415"/>
      <c r="C98" s="412">
        <f t="shared" ref="C98:C129" si="5">SUM(D98:E98)</f>
        <v>0</v>
      </c>
      <c r="D98" s="416">
        <v>0</v>
      </c>
      <c r="E98" s="416">
        <v>0</v>
      </c>
      <c r="F98" s="416">
        <f t="array" ref="F98">SUM(IF('6. Class A Consumption Data'!J224:K224="B",'6. Class A Consumption Data'!J222:K222))</f>
        <v>0</v>
      </c>
      <c r="G98" s="416">
        <f t="array" ref="G98">SUM(IF('6. Class A Consumption Data'!L224:M224="B",'6. Class A Consumption Data'!L222:M222))</f>
        <v>0</v>
      </c>
      <c r="H98" s="416">
        <f t="array" ref="H98">SUM(IF('6. Class A Consumption Data'!N224:O224="B",'6. Class A Consumption Data'!N222:O222))</f>
        <v>0</v>
      </c>
      <c r="I98" s="417">
        <f t="shared" si="1"/>
        <v>0</v>
      </c>
      <c r="J98" s="418">
        <f t="shared" si="2"/>
        <v>0</v>
      </c>
      <c r="K98" s="409">
        <f t="shared" si="3"/>
        <v>0</v>
      </c>
    </row>
    <row r="99" spans="1:11" hidden="1" outlineLevel="1" x14ac:dyDescent="0.35">
      <c r="A99" s="415" t="s">
        <v>358</v>
      </c>
      <c r="B99" s="415"/>
      <c r="C99" s="412">
        <f t="shared" si="5"/>
        <v>0</v>
      </c>
      <c r="D99" s="416">
        <v>0</v>
      </c>
      <c r="E99" s="416">
        <v>0</v>
      </c>
      <c r="F99" s="416">
        <f t="array" ref="F99">SUM(IF('6. Class A Consumption Data'!J227:K227="B",'6. Class A Consumption Data'!J225:K225))</f>
        <v>0</v>
      </c>
      <c r="G99" s="416">
        <f t="array" ref="G99">SUM(IF('6. Class A Consumption Data'!L227:M227="B",'6. Class A Consumption Data'!L225:M225))</f>
        <v>0</v>
      </c>
      <c r="H99" s="416">
        <f t="array" ref="H99">SUM(IF('6. Class A Consumption Data'!N227:O227="B",'6. Class A Consumption Data'!N225:O225))</f>
        <v>0</v>
      </c>
      <c r="I99" s="417">
        <f t="shared" ref="I99:I162" si="6">IFERROR(+C99/$C$184,0)</f>
        <v>0</v>
      </c>
      <c r="J99" s="418">
        <f t="shared" si="2"/>
        <v>0</v>
      </c>
      <c r="K99" s="409">
        <f t="shared" si="3"/>
        <v>0</v>
      </c>
    </row>
    <row r="100" spans="1:11" hidden="1" outlineLevel="1" x14ac:dyDescent="0.35">
      <c r="A100" s="415" t="s">
        <v>359</v>
      </c>
      <c r="B100" s="415"/>
      <c r="C100" s="412">
        <f t="shared" si="5"/>
        <v>0</v>
      </c>
      <c r="D100" s="416">
        <v>0</v>
      </c>
      <c r="E100" s="416">
        <v>0</v>
      </c>
      <c r="F100" s="416">
        <f t="array" ref="F100">SUM(IF('6. Class A Consumption Data'!J230:K230="B",'6. Class A Consumption Data'!J228:K228))</f>
        <v>0</v>
      </c>
      <c r="G100" s="416">
        <f t="array" ref="G100">SUM(IF('6. Class A Consumption Data'!L230:M230="B",'6. Class A Consumption Data'!L228:M228))</f>
        <v>0</v>
      </c>
      <c r="H100" s="416">
        <f t="array" ref="H100">SUM(IF('6. Class A Consumption Data'!N230:O230="B",'6. Class A Consumption Data'!N228:O228))</f>
        <v>0</v>
      </c>
      <c r="I100" s="417">
        <f t="shared" si="6"/>
        <v>0</v>
      </c>
      <c r="J100" s="418">
        <f t="shared" si="2"/>
        <v>0</v>
      </c>
      <c r="K100" s="409">
        <f t="shared" si="3"/>
        <v>0</v>
      </c>
    </row>
    <row r="101" spans="1:11" hidden="1" outlineLevel="1" x14ac:dyDescent="0.35">
      <c r="A101" s="415" t="s">
        <v>360</v>
      </c>
      <c r="B101" s="415"/>
      <c r="C101" s="412">
        <f t="shared" si="5"/>
        <v>0</v>
      </c>
      <c r="D101" s="416">
        <v>0</v>
      </c>
      <c r="E101" s="416">
        <v>0</v>
      </c>
      <c r="F101" s="416">
        <f t="array" ref="F101">SUM(IF('6. Class A Consumption Data'!J233:K233="B",'6. Class A Consumption Data'!J231:K231))</f>
        <v>0</v>
      </c>
      <c r="G101" s="416">
        <f t="array" ref="G101">SUM(IF('6. Class A Consumption Data'!L233:M233="B",'6. Class A Consumption Data'!L231:M231))</f>
        <v>0</v>
      </c>
      <c r="H101" s="416">
        <f t="array" ref="H101">SUM(IF('6. Class A Consumption Data'!N233:O233="B",'6. Class A Consumption Data'!N231:O231))</f>
        <v>0</v>
      </c>
      <c r="I101" s="417">
        <f t="shared" si="6"/>
        <v>0</v>
      </c>
      <c r="J101" s="418">
        <f t="shared" si="2"/>
        <v>0</v>
      </c>
      <c r="K101" s="409">
        <f t="shared" si="3"/>
        <v>0</v>
      </c>
    </row>
    <row r="102" spans="1:11" hidden="1" outlineLevel="1" x14ac:dyDescent="0.35">
      <c r="A102" s="415" t="s">
        <v>361</v>
      </c>
      <c r="B102" s="415"/>
      <c r="C102" s="412">
        <f t="shared" si="5"/>
        <v>0</v>
      </c>
      <c r="D102" s="416">
        <v>0</v>
      </c>
      <c r="E102" s="416">
        <v>0</v>
      </c>
      <c r="F102" s="416">
        <f t="array" ref="F102">SUM(IF('6. Class A Consumption Data'!J236:K236="B",'6. Class A Consumption Data'!J234:K234))</f>
        <v>0</v>
      </c>
      <c r="G102" s="416">
        <f t="array" ref="G102">SUM(IF('6. Class A Consumption Data'!L236:M236="B",'6. Class A Consumption Data'!L234:M234))</f>
        <v>0</v>
      </c>
      <c r="H102" s="416">
        <f t="array" ref="H102">SUM(IF('6. Class A Consumption Data'!N236:O236="B",'6. Class A Consumption Data'!N234:O234))</f>
        <v>0</v>
      </c>
      <c r="I102" s="417">
        <f t="shared" si="6"/>
        <v>0</v>
      </c>
      <c r="J102" s="418">
        <f t="shared" ref="J102:J165" si="7">+I102*$C$28</f>
        <v>0</v>
      </c>
      <c r="K102" s="409">
        <f t="shared" ref="K102:K165" si="8">+J102/12</f>
        <v>0</v>
      </c>
    </row>
    <row r="103" spans="1:11" hidden="1" outlineLevel="1" x14ac:dyDescent="0.35">
      <c r="A103" s="415" t="s">
        <v>362</v>
      </c>
      <c r="B103" s="415"/>
      <c r="C103" s="412">
        <f t="shared" si="5"/>
        <v>0</v>
      </c>
      <c r="D103" s="416">
        <v>0</v>
      </c>
      <c r="E103" s="416">
        <v>0</v>
      </c>
      <c r="F103" s="416">
        <f t="array" ref="F103">SUM(IF('6. Class A Consumption Data'!J239:K239="B",'6. Class A Consumption Data'!J237:K237))</f>
        <v>0</v>
      </c>
      <c r="G103" s="416">
        <f t="array" ref="G103">SUM(IF('6. Class A Consumption Data'!L239:M239="B",'6. Class A Consumption Data'!L237:M237))</f>
        <v>0</v>
      </c>
      <c r="H103" s="416">
        <f t="array" ref="H103">SUM(IF('6. Class A Consumption Data'!N239:O239="B",'6. Class A Consumption Data'!N237:O237))</f>
        <v>0</v>
      </c>
      <c r="I103" s="417">
        <f t="shared" si="6"/>
        <v>0</v>
      </c>
      <c r="J103" s="418">
        <f t="shared" si="7"/>
        <v>0</v>
      </c>
      <c r="K103" s="409">
        <f t="shared" si="8"/>
        <v>0</v>
      </c>
    </row>
    <row r="104" spans="1:11" hidden="1" outlineLevel="1" x14ac:dyDescent="0.35">
      <c r="A104" s="415" t="s">
        <v>363</v>
      </c>
      <c r="B104" s="415"/>
      <c r="C104" s="412">
        <f t="shared" si="5"/>
        <v>0</v>
      </c>
      <c r="D104" s="416">
        <v>0</v>
      </c>
      <c r="E104" s="416">
        <v>0</v>
      </c>
      <c r="F104" s="416">
        <f t="array" ref="F104">SUM(IF('6. Class A Consumption Data'!J242:K242="B",'6. Class A Consumption Data'!J240:K240))</f>
        <v>0</v>
      </c>
      <c r="G104" s="416">
        <f t="array" ref="G104">SUM(IF('6. Class A Consumption Data'!L242:M242="B",'6. Class A Consumption Data'!L240:M240))</f>
        <v>0</v>
      </c>
      <c r="H104" s="416">
        <f t="array" ref="H104">SUM(IF('6. Class A Consumption Data'!N242:O242="B",'6. Class A Consumption Data'!N240:O240))</f>
        <v>0</v>
      </c>
      <c r="I104" s="417">
        <f t="shared" si="6"/>
        <v>0</v>
      </c>
      <c r="J104" s="418">
        <f t="shared" si="7"/>
        <v>0</v>
      </c>
      <c r="K104" s="409">
        <f t="shared" si="8"/>
        <v>0</v>
      </c>
    </row>
    <row r="105" spans="1:11" hidden="1" outlineLevel="1" x14ac:dyDescent="0.35">
      <c r="A105" s="415" t="s">
        <v>364</v>
      </c>
      <c r="B105" s="415"/>
      <c r="C105" s="412">
        <f t="shared" si="5"/>
        <v>0</v>
      </c>
      <c r="D105" s="416">
        <v>0</v>
      </c>
      <c r="E105" s="416">
        <v>0</v>
      </c>
      <c r="F105" s="416">
        <f t="array" ref="F105">SUM(IF('6. Class A Consumption Data'!J245:K245="B",'6. Class A Consumption Data'!J243:K243))</f>
        <v>0</v>
      </c>
      <c r="G105" s="416">
        <f t="array" ref="G105">SUM(IF('6. Class A Consumption Data'!L245:M245="B",'6. Class A Consumption Data'!L243:M243))</f>
        <v>0</v>
      </c>
      <c r="H105" s="416">
        <f t="array" ref="H105">SUM(IF('6. Class A Consumption Data'!N245:O245="B",'6. Class A Consumption Data'!N243:O243))</f>
        <v>0</v>
      </c>
      <c r="I105" s="417">
        <f t="shared" si="6"/>
        <v>0</v>
      </c>
      <c r="J105" s="418">
        <f t="shared" si="7"/>
        <v>0</v>
      </c>
      <c r="K105" s="409">
        <f t="shared" si="8"/>
        <v>0</v>
      </c>
    </row>
    <row r="106" spans="1:11" hidden="1" outlineLevel="1" x14ac:dyDescent="0.35">
      <c r="A106" s="415" t="s">
        <v>365</v>
      </c>
      <c r="B106" s="415"/>
      <c r="C106" s="412">
        <f t="shared" si="5"/>
        <v>0</v>
      </c>
      <c r="D106" s="416">
        <v>0</v>
      </c>
      <c r="E106" s="416">
        <v>0</v>
      </c>
      <c r="F106" s="416">
        <f t="array" ref="F106">SUM(IF('6. Class A Consumption Data'!J248:K248="B",'6. Class A Consumption Data'!J246:K246))</f>
        <v>0</v>
      </c>
      <c r="G106" s="416">
        <f t="array" ref="G106">SUM(IF('6. Class A Consumption Data'!L248:M248="B",'6. Class A Consumption Data'!L246:M246))</f>
        <v>0</v>
      </c>
      <c r="H106" s="416">
        <f t="array" ref="H106">SUM(IF('6. Class A Consumption Data'!N248:O248="B",'6. Class A Consumption Data'!N246:O246))</f>
        <v>0</v>
      </c>
      <c r="I106" s="417">
        <f t="shared" si="6"/>
        <v>0</v>
      </c>
      <c r="J106" s="418">
        <f t="shared" si="7"/>
        <v>0</v>
      </c>
      <c r="K106" s="409">
        <f t="shared" si="8"/>
        <v>0</v>
      </c>
    </row>
    <row r="107" spans="1:11" hidden="1" outlineLevel="1" x14ac:dyDescent="0.35">
      <c r="A107" s="415" t="s">
        <v>366</v>
      </c>
      <c r="B107" s="415"/>
      <c r="C107" s="412">
        <f t="shared" si="5"/>
        <v>0</v>
      </c>
      <c r="D107" s="416">
        <v>0</v>
      </c>
      <c r="E107" s="416">
        <v>0</v>
      </c>
      <c r="F107" s="416">
        <f t="array" ref="F107">SUM(IF('6. Class A Consumption Data'!J251:K251="B",'6. Class A Consumption Data'!J249:K249))</f>
        <v>0</v>
      </c>
      <c r="G107" s="416">
        <f t="array" ref="G107">SUM(IF('6. Class A Consumption Data'!L251:M251="B",'6. Class A Consumption Data'!L249:M249))</f>
        <v>0</v>
      </c>
      <c r="H107" s="416">
        <f t="array" ref="H107">SUM(IF('6. Class A Consumption Data'!N251:O251="B",'6. Class A Consumption Data'!N249:O249))</f>
        <v>0</v>
      </c>
      <c r="I107" s="417">
        <f t="shared" si="6"/>
        <v>0</v>
      </c>
      <c r="J107" s="418">
        <f t="shared" si="7"/>
        <v>0</v>
      </c>
      <c r="K107" s="409">
        <f t="shared" si="8"/>
        <v>0</v>
      </c>
    </row>
    <row r="108" spans="1:11" hidden="1" outlineLevel="1" x14ac:dyDescent="0.35">
      <c r="A108" s="415" t="s">
        <v>367</v>
      </c>
      <c r="B108" s="415"/>
      <c r="C108" s="412">
        <f t="shared" si="5"/>
        <v>0</v>
      </c>
      <c r="D108" s="416">
        <v>0</v>
      </c>
      <c r="E108" s="416">
        <v>0</v>
      </c>
      <c r="F108" s="416">
        <f t="array" ref="F108">SUM(IF('6. Class A Consumption Data'!J254:K254="B",'6. Class A Consumption Data'!J252:K252))</f>
        <v>0</v>
      </c>
      <c r="G108" s="416">
        <f t="array" ref="G108">SUM(IF('6. Class A Consumption Data'!L254:M254="B",'6. Class A Consumption Data'!L252:M252))</f>
        <v>0</v>
      </c>
      <c r="H108" s="416">
        <f t="array" ref="H108">SUM(IF('6. Class A Consumption Data'!N254:O254="B",'6. Class A Consumption Data'!N252:O252))</f>
        <v>0</v>
      </c>
      <c r="I108" s="417">
        <f t="shared" si="6"/>
        <v>0</v>
      </c>
      <c r="J108" s="418">
        <f t="shared" si="7"/>
        <v>0</v>
      </c>
      <c r="K108" s="409">
        <f t="shared" si="8"/>
        <v>0</v>
      </c>
    </row>
    <row r="109" spans="1:11" hidden="1" outlineLevel="1" x14ac:dyDescent="0.35">
      <c r="A109" s="415" t="s">
        <v>368</v>
      </c>
      <c r="B109" s="415"/>
      <c r="C109" s="412">
        <f t="shared" si="5"/>
        <v>0</v>
      </c>
      <c r="D109" s="416">
        <v>0</v>
      </c>
      <c r="E109" s="416">
        <v>0</v>
      </c>
      <c r="F109" s="416">
        <f t="array" ref="F109">SUM(IF('6. Class A Consumption Data'!J257:K257="B",'6. Class A Consumption Data'!J255:K255))</f>
        <v>0</v>
      </c>
      <c r="G109" s="416">
        <f t="array" ref="G109">SUM(IF('6. Class A Consumption Data'!L257:M257="B",'6. Class A Consumption Data'!L255:M255))</f>
        <v>0</v>
      </c>
      <c r="H109" s="416">
        <f t="array" ref="H109">SUM(IF('6. Class A Consumption Data'!N257:O257="B",'6. Class A Consumption Data'!N255:O255))</f>
        <v>0</v>
      </c>
      <c r="I109" s="417">
        <f t="shared" si="6"/>
        <v>0</v>
      </c>
      <c r="J109" s="418">
        <f t="shared" si="7"/>
        <v>0</v>
      </c>
      <c r="K109" s="409">
        <f t="shared" si="8"/>
        <v>0</v>
      </c>
    </row>
    <row r="110" spans="1:11" hidden="1" outlineLevel="1" x14ac:dyDescent="0.35">
      <c r="A110" s="415" t="s">
        <v>369</v>
      </c>
      <c r="B110" s="415"/>
      <c r="C110" s="412">
        <f t="shared" si="5"/>
        <v>0</v>
      </c>
      <c r="D110" s="416">
        <v>0</v>
      </c>
      <c r="E110" s="416">
        <v>0</v>
      </c>
      <c r="F110" s="416">
        <f t="array" ref="F110">SUM(IF('6. Class A Consumption Data'!J260:K260="B",'6. Class A Consumption Data'!J258:K258))</f>
        <v>0</v>
      </c>
      <c r="G110" s="416">
        <f t="array" ref="G110">SUM(IF('6. Class A Consumption Data'!L260:M260="B",'6. Class A Consumption Data'!L258:M258))</f>
        <v>0</v>
      </c>
      <c r="H110" s="416">
        <f t="array" ref="H110">SUM(IF('6. Class A Consumption Data'!N260:O260="B",'6. Class A Consumption Data'!N258:O258))</f>
        <v>0</v>
      </c>
      <c r="I110" s="417">
        <f t="shared" si="6"/>
        <v>0</v>
      </c>
      <c r="J110" s="418">
        <f t="shared" si="7"/>
        <v>0</v>
      </c>
      <c r="K110" s="409">
        <f t="shared" si="8"/>
        <v>0</v>
      </c>
    </row>
    <row r="111" spans="1:11" hidden="1" outlineLevel="1" x14ac:dyDescent="0.35">
      <c r="A111" s="415" t="s">
        <v>370</v>
      </c>
      <c r="B111" s="415"/>
      <c r="C111" s="412">
        <f t="shared" si="5"/>
        <v>0</v>
      </c>
      <c r="D111" s="416">
        <v>0</v>
      </c>
      <c r="E111" s="416">
        <v>0</v>
      </c>
      <c r="F111" s="416">
        <f t="array" ref="F111">SUM(IF('6. Class A Consumption Data'!J263:K263="B",'6. Class A Consumption Data'!J261:K261))</f>
        <v>0</v>
      </c>
      <c r="G111" s="416">
        <f t="array" ref="G111">SUM(IF('6. Class A Consumption Data'!L263:M263="B",'6. Class A Consumption Data'!L261:M261))</f>
        <v>0</v>
      </c>
      <c r="H111" s="416">
        <f t="array" ref="H111">SUM(IF('6. Class A Consumption Data'!N263:O263="B",'6. Class A Consumption Data'!N261:O261))</f>
        <v>0</v>
      </c>
      <c r="I111" s="417">
        <f t="shared" si="6"/>
        <v>0</v>
      </c>
      <c r="J111" s="418">
        <f t="shared" si="7"/>
        <v>0</v>
      </c>
      <c r="K111" s="409">
        <f t="shared" si="8"/>
        <v>0</v>
      </c>
    </row>
    <row r="112" spans="1:11" hidden="1" outlineLevel="1" x14ac:dyDescent="0.35">
      <c r="A112" s="415" t="s">
        <v>371</v>
      </c>
      <c r="B112" s="415"/>
      <c r="C112" s="412">
        <f t="shared" si="5"/>
        <v>0</v>
      </c>
      <c r="D112" s="416">
        <v>0</v>
      </c>
      <c r="E112" s="416">
        <v>0</v>
      </c>
      <c r="F112" s="416">
        <f t="array" ref="F112">SUM(IF('6. Class A Consumption Data'!J266:K266="B",'6. Class A Consumption Data'!J264:K264))</f>
        <v>0</v>
      </c>
      <c r="G112" s="416">
        <f t="array" ref="G112">SUM(IF('6. Class A Consumption Data'!L266:M266="B",'6. Class A Consumption Data'!L264:M264))</f>
        <v>0</v>
      </c>
      <c r="H112" s="416">
        <f t="array" ref="H112">SUM(IF('6. Class A Consumption Data'!N266:O266="B",'6. Class A Consumption Data'!N264:O264))</f>
        <v>0</v>
      </c>
      <c r="I112" s="417">
        <f t="shared" si="6"/>
        <v>0</v>
      </c>
      <c r="J112" s="418">
        <f t="shared" si="7"/>
        <v>0</v>
      </c>
      <c r="K112" s="409">
        <f t="shared" si="8"/>
        <v>0</v>
      </c>
    </row>
    <row r="113" spans="1:11" hidden="1" outlineLevel="1" x14ac:dyDescent="0.35">
      <c r="A113" s="415" t="s">
        <v>372</v>
      </c>
      <c r="B113" s="415"/>
      <c r="C113" s="412">
        <f t="shared" si="5"/>
        <v>0</v>
      </c>
      <c r="D113" s="416">
        <v>0</v>
      </c>
      <c r="E113" s="416">
        <v>0</v>
      </c>
      <c r="F113" s="416">
        <f t="array" ref="F113">SUM(IF('6. Class A Consumption Data'!J269:K269="B",'6. Class A Consumption Data'!J267:K267))</f>
        <v>0</v>
      </c>
      <c r="G113" s="416">
        <f t="array" ref="G113">SUM(IF('6. Class A Consumption Data'!L269:M269="B",'6. Class A Consumption Data'!L267:M267))</f>
        <v>0</v>
      </c>
      <c r="H113" s="416">
        <f t="array" ref="H113">SUM(IF('6. Class A Consumption Data'!N269:O269="B",'6. Class A Consumption Data'!N267:O267))</f>
        <v>0</v>
      </c>
      <c r="I113" s="417">
        <f t="shared" si="6"/>
        <v>0</v>
      </c>
      <c r="J113" s="418">
        <f t="shared" si="7"/>
        <v>0</v>
      </c>
      <c r="K113" s="409">
        <f t="shared" si="8"/>
        <v>0</v>
      </c>
    </row>
    <row r="114" spans="1:11" hidden="1" outlineLevel="1" x14ac:dyDescent="0.35">
      <c r="A114" s="415" t="s">
        <v>373</v>
      </c>
      <c r="B114" s="415"/>
      <c r="C114" s="412">
        <f t="shared" si="5"/>
        <v>0</v>
      </c>
      <c r="D114" s="416">
        <v>0</v>
      </c>
      <c r="E114" s="416">
        <v>0</v>
      </c>
      <c r="F114" s="416">
        <f t="array" ref="F114">SUM(IF('6. Class A Consumption Data'!J272:K272="B",'6. Class A Consumption Data'!J270:K270))</f>
        <v>0</v>
      </c>
      <c r="G114" s="416">
        <f t="array" ref="G114">SUM(IF('6. Class A Consumption Data'!L272:M272="B",'6. Class A Consumption Data'!L270:M270))</f>
        <v>0</v>
      </c>
      <c r="H114" s="416">
        <f t="array" ref="H114">SUM(IF('6. Class A Consumption Data'!N272:O272="B",'6. Class A Consumption Data'!N270:O270))</f>
        <v>0</v>
      </c>
      <c r="I114" s="417">
        <f t="shared" si="6"/>
        <v>0</v>
      </c>
      <c r="J114" s="418">
        <f t="shared" si="7"/>
        <v>0</v>
      </c>
      <c r="K114" s="409">
        <f t="shared" si="8"/>
        <v>0</v>
      </c>
    </row>
    <row r="115" spans="1:11" hidden="1" outlineLevel="1" x14ac:dyDescent="0.35">
      <c r="A115" s="415" t="s">
        <v>374</v>
      </c>
      <c r="B115" s="415"/>
      <c r="C115" s="412">
        <f t="shared" si="5"/>
        <v>0</v>
      </c>
      <c r="D115" s="416">
        <v>0</v>
      </c>
      <c r="E115" s="416">
        <v>0</v>
      </c>
      <c r="F115" s="416">
        <f t="array" ref="F115">SUM(IF('6. Class A Consumption Data'!J275:K275="B",'6. Class A Consumption Data'!J273:K273))</f>
        <v>0</v>
      </c>
      <c r="G115" s="416">
        <f t="array" ref="G115">SUM(IF('6. Class A Consumption Data'!L275:M275="B",'6. Class A Consumption Data'!L273:M273))</f>
        <v>0</v>
      </c>
      <c r="H115" s="416">
        <f t="array" ref="H115">SUM(IF('6. Class A Consumption Data'!N275:O275="B",'6. Class A Consumption Data'!N273:O273))</f>
        <v>0</v>
      </c>
      <c r="I115" s="417">
        <f t="shared" si="6"/>
        <v>0</v>
      </c>
      <c r="J115" s="418">
        <f t="shared" si="7"/>
        <v>0</v>
      </c>
      <c r="K115" s="409">
        <f t="shared" si="8"/>
        <v>0</v>
      </c>
    </row>
    <row r="116" spans="1:11" hidden="1" outlineLevel="1" x14ac:dyDescent="0.35">
      <c r="A116" s="415" t="s">
        <v>375</v>
      </c>
      <c r="B116" s="415"/>
      <c r="C116" s="412">
        <f t="shared" si="5"/>
        <v>0</v>
      </c>
      <c r="D116" s="416">
        <v>0</v>
      </c>
      <c r="E116" s="416">
        <v>0</v>
      </c>
      <c r="F116" s="416">
        <f t="array" ref="F116">SUM(IF('6. Class A Consumption Data'!J278:K278="B",'6. Class A Consumption Data'!J276:K276))</f>
        <v>0</v>
      </c>
      <c r="G116" s="416">
        <f t="array" ref="G116">SUM(IF('6. Class A Consumption Data'!L278:M278="B",'6. Class A Consumption Data'!L276:M276))</f>
        <v>0</v>
      </c>
      <c r="H116" s="416">
        <f t="array" ref="H116">SUM(IF('6. Class A Consumption Data'!N278:O278="B",'6. Class A Consumption Data'!N276:O276))</f>
        <v>0</v>
      </c>
      <c r="I116" s="417">
        <f t="shared" si="6"/>
        <v>0</v>
      </c>
      <c r="J116" s="418">
        <f t="shared" si="7"/>
        <v>0</v>
      </c>
      <c r="K116" s="409">
        <f t="shared" si="8"/>
        <v>0</v>
      </c>
    </row>
    <row r="117" spans="1:11" hidden="1" outlineLevel="1" x14ac:dyDescent="0.35">
      <c r="A117" s="415" t="s">
        <v>376</v>
      </c>
      <c r="B117" s="415"/>
      <c r="C117" s="412">
        <f t="shared" si="5"/>
        <v>0</v>
      </c>
      <c r="D117" s="416">
        <v>0</v>
      </c>
      <c r="E117" s="416">
        <v>0</v>
      </c>
      <c r="F117" s="416">
        <f t="array" ref="F117">SUM(IF('6. Class A Consumption Data'!J281:K281="B",'6. Class A Consumption Data'!J279:K279))</f>
        <v>0</v>
      </c>
      <c r="G117" s="416">
        <f t="array" ref="G117">SUM(IF('6. Class A Consumption Data'!L281:M281="B",'6. Class A Consumption Data'!L279:M279))</f>
        <v>0</v>
      </c>
      <c r="H117" s="416">
        <f t="array" ref="H117">SUM(IF('6. Class A Consumption Data'!N281:O281="B",'6. Class A Consumption Data'!N279:O279))</f>
        <v>0</v>
      </c>
      <c r="I117" s="417">
        <f t="shared" si="6"/>
        <v>0</v>
      </c>
      <c r="J117" s="418">
        <f t="shared" si="7"/>
        <v>0</v>
      </c>
      <c r="K117" s="409">
        <f t="shared" si="8"/>
        <v>0</v>
      </c>
    </row>
    <row r="118" spans="1:11" hidden="1" outlineLevel="1" x14ac:dyDescent="0.35">
      <c r="A118" s="415" t="s">
        <v>377</v>
      </c>
      <c r="B118" s="415"/>
      <c r="C118" s="412">
        <f t="shared" si="5"/>
        <v>0</v>
      </c>
      <c r="D118" s="416">
        <v>0</v>
      </c>
      <c r="E118" s="416">
        <v>0</v>
      </c>
      <c r="F118" s="416">
        <f t="array" ref="F118">SUM(IF('6. Class A Consumption Data'!J284:K284="B",'6. Class A Consumption Data'!J282:K282))</f>
        <v>0</v>
      </c>
      <c r="G118" s="416">
        <f t="array" ref="G118">SUM(IF('6. Class A Consumption Data'!L284:M284="B",'6. Class A Consumption Data'!L282:M282))</f>
        <v>0</v>
      </c>
      <c r="H118" s="416">
        <f t="array" ref="H118">SUM(IF('6. Class A Consumption Data'!N284:O284="B",'6. Class A Consumption Data'!N282:O282))</f>
        <v>0</v>
      </c>
      <c r="I118" s="417">
        <f t="shared" si="6"/>
        <v>0</v>
      </c>
      <c r="J118" s="418">
        <f t="shared" si="7"/>
        <v>0</v>
      </c>
      <c r="K118" s="409">
        <f t="shared" si="8"/>
        <v>0</v>
      </c>
    </row>
    <row r="119" spans="1:11" hidden="1" outlineLevel="1" x14ac:dyDescent="0.35">
      <c r="A119" s="415" t="s">
        <v>378</v>
      </c>
      <c r="B119" s="415"/>
      <c r="C119" s="412">
        <f t="shared" si="5"/>
        <v>0</v>
      </c>
      <c r="D119" s="416">
        <v>0</v>
      </c>
      <c r="E119" s="416">
        <v>0</v>
      </c>
      <c r="F119" s="416">
        <f t="array" ref="F119">SUM(IF('6. Class A Consumption Data'!J287:K287="B",'6. Class A Consumption Data'!J285:K285))</f>
        <v>0</v>
      </c>
      <c r="G119" s="416">
        <f t="array" ref="G119">SUM(IF('6. Class A Consumption Data'!L287:M287="B",'6. Class A Consumption Data'!L285:M285))</f>
        <v>0</v>
      </c>
      <c r="H119" s="416">
        <f t="array" ref="H119">SUM(IF('6. Class A Consumption Data'!N287:O287="B",'6. Class A Consumption Data'!N285:O285))</f>
        <v>0</v>
      </c>
      <c r="I119" s="417">
        <f t="shared" si="6"/>
        <v>0</v>
      </c>
      <c r="J119" s="418">
        <f t="shared" si="7"/>
        <v>0</v>
      </c>
      <c r="K119" s="409">
        <f t="shared" si="8"/>
        <v>0</v>
      </c>
    </row>
    <row r="120" spans="1:11" hidden="1" outlineLevel="1" x14ac:dyDescent="0.35">
      <c r="A120" s="415" t="s">
        <v>379</v>
      </c>
      <c r="B120" s="415"/>
      <c r="C120" s="412">
        <f t="shared" si="5"/>
        <v>0</v>
      </c>
      <c r="D120" s="416">
        <v>0</v>
      </c>
      <c r="E120" s="416">
        <v>0</v>
      </c>
      <c r="F120" s="416">
        <f t="array" ref="F120">SUM(IF('6. Class A Consumption Data'!J290:K290="B",'6. Class A Consumption Data'!J288:K288))</f>
        <v>0</v>
      </c>
      <c r="G120" s="416">
        <f t="array" ref="G120">SUM(IF('6. Class A Consumption Data'!L290:M290="B",'6. Class A Consumption Data'!L288:M288))</f>
        <v>0</v>
      </c>
      <c r="H120" s="416">
        <f t="array" ref="H120">SUM(IF('6. Class A Consumption Data'!N290:O290="B",'6. Class A Consumption Data'!N288:O288))</f>
        <v>0</v>
      </c>
      <c r="I120" s="417">
        <f t="shared" si="6"/>
        <v>0</v>
      </c>
      <c r="J120" s="418">
        <f t="shared" si="7"/>
        <v>0</v>
      </c>
      <c r="K120" s="409">
        <f t="shared" si="8"/>
        <v>0</v>
      </c>
    </row>
    <row r="121" spans="1:11" hidden="1" outlineLevel="1" x14ac:dyDescent="0.35">
      <c r="A121" s="415" t="s">
        <v>380</v>
      </c>
      <c r="B121" s="415"/>
      <c r="C121" s="412">
        <f t="shared" si="5"/>
        <v>0</v>
      </c>
      <c r="D121" s="416">
        <v>0</v>
      </c>
      <c r="E121" s="416">
        <v>0</v>
      </c>
      <c r="F121" s="416">
        <f t="array" ref="F121">SUM(IF('6. Class A Consumption Data'!J293:K293="B",'6. Class A Consumption Data'!J291:K291))</f>
        <v>0</v>
      </c>
      <c r="G121" s="416">
        <f t="array" ref="G121">SUM(IF('6. Class A Consumption Data'!L293:M293="B",'6. Class A Consumption Data'!L291:M291))</f>
        <v>0</v>
      </c>
      <c r="H121" s="416">
        <f t="array" ref="H121">SUM(IF('6. Class A Consumption Data'!N293:O293="B",'6. Class A Consumption Data'!N291:O291))</f>
        <v>0</v>
      </c>
      <c r="I121" s="417">
        <f t="shared" si="6"/>
        <v>0</v>
      </c>
      <c r="J121" s="418">
        <f t="shared" si="7"/>
        <v>0</v>
      </c>
      <c r="K121" s="409">
        <f t="shared" si="8"/>
        <v>0</v>
      </c>
    </row>
    <row r="122" spans="1:11" hidden="1" outlineLevel="1" x14ac:dyDescent="0.35">
      <c r="A122" s="415" t="s">
        <v>381</v>
      </c>
      <c r="B122" s="415"/>
      <c r="C122" s="412">
        <f t="shared" si="5"/>
        <v>0</v>
      </c>
      <c r="D122" s="416">
        <v>0</v>
      </c>
      <c r="E122" s="416">
        <v>0</v>
      </c>
      <c r="F122" s="416">
        <f t="array" ref="F122">SUM(IF('6. Class A Consumption Data'!J296:K296="B",'6. Class A Consumption Data'!J294:K294))</f>
        <v>0</v>
      </c>
      <c r="G122" s="416">
        <f t="array" ref="G122">SUM(IF('6. Class A Consumption Data'!L296:M296="B",'6. Class A Consumption Data'!L294:M294))</f>
        <v>0</v>
      </c>
      <c r="H122" s="416">
        <f t="array" ref="H122">SUM(IF('6. Class A Consumption Data'!N296:O296="B",'6. Class A Consumption Data'!N294:O294))</f>
        <v>0</v>
      </c>
      <c r="I122" s="417">
        <f t="shared" si="6"/>
        <v>0</v>
      </c>
      <c r="J122" s="418">
        <f t="shared" si="7"/>
        <v>0</v>
      </c>
      <c r="K122" s="409">
        <f t="shared" si="8"/>
        <v>0</v>
      </c>
    </row>
    <row r="123" spans="1:11" hidden="1" outlineLevel="1" x14ac:dyDescent="0.35">
      <c r="A123" s="415" t="s">
        <v>382</v>
      </c>
      <c r="B123" s="415"/>
      <c r="C123" s="412">
        <f t="shared" si="5"/>
        <v>0</v>
      </c>
      <c r="D123" s="416">
        <v>0</v>
      </c>
      <c r="E123" s="416">
        <v>0</v>
      </c>
      <c r="F123" s="416">
        <f t="array" ref="F123">SUM(IF('6. Class A Consumption Data'!J299:K299="B",'6. Class A Consumption Data'!J297:K297))</f>
        <v>0</v>
      </c>
      <c r="G123" s="416">
        <f t="array" ref="G123">SUM(IF('6. Class A Consumption Data'!L299:M299="B",'6. Class A Consumption Data'!L297:M297))</f>
        <v>0</v>
      </c>
      <c r="H123" s="416">
        <f t="array" ref="H123">SUM(IF('6. Class A Consumption Data'!N299:O299="B",'6. Class A Consumption Data'!N297:O297))</f>
        <v>0</v>
      </c>
      <c r="I123" s="417">
        <f t="shared" si="6"/>
        <v>0</v>
      </c>
      <c r="J123" s="418">
        <f t="shared" si="7"/>
        <v>0</v>
      </c>
      <c r="K123" s="409">
        <f t="shared" si="8"/>
        <v>0</v>
      </c>
    </row>
    <row r="124" spans="1:11" hidden="1" outlineLevel="1" x14ac:dyDescent="0.35">
      <c r="A124" s="415" t="s">
        <v>383</v>
      </c>
      <c r="B124" s="415"/>
      <c r="C124" s="412">
        <f t="shared" si="5"/>
        <v>0</v>
      </c>
      <c r="D124" s="416">
        <v>0</v>
      </c>
      <c r="E124" s="416">
        <v>0</v>
      </c>
      <c r="F124" s="416">
        <f t="array" ref="F124">SUM(IF('6. Class A Consumption Data'!J302:K302="B",'6. Class A Consumption Data'!J300:K300))</f>
        <v>0</v>
      </c>
      <c r="G124" s="416">
        <f t="array" ref="G124">SUM(IF('6. Class A Consumption Data'!L302:M302="B",'6. Class A Consumption Data'!L300:M300))</f>
        <v>0</v>
      </c>
      <c r="H124" s="416">
        <f t="array" ref="H124">SUM(IF('6. Class A Consumption Data'!N302:O302="B",'6. Class A Consumption Data'!N300:O300))</f>
        <v>0</v>
      </c>
      <c r="I124" s="417">
        <f t="shared" si="6"/>
        <v>0</v>
      </c>
      <c r="J124" s="418">
        <f t="shared" si="7"/>
        <v>0</v>
      </c>
      <c r="K124" s="409">
        <f t="shared" si="8"/>
        <v>0</v>
      </c>
    </row>
    <row r="125" spans="1:11" hidden="1" outlineLevel="1" x14ac:dyDescent="0.35">
      <c r="A125" s="415" t="s">
        <v>384</v>
      </c>
      <c r="B125" s="415"/>
      <c r="C125" s="412">
        <f t="shared" si="5"/>
        <v>0</v>
      </c>
      <c r="D125" s="416">
        <v>0</v>
      </c>
      <c r="E125" s="416">
        <v>0</v>
      </c>
      <c r="F125" s="416">
        <f t="array" ref="F125">SUM(IF('6. Class A Consumption Data'!J305:K305="B",'6. Class A Consumption Data'!J303:K303))</f>
        <v>0</v>
      </c>
      <c r="G125" s="416">
        <f t="array" ref="G125">SUM(IF('6. Class A Consumption Data'!L305:M305="B",'6. Class A Consumption Data'!L303:M303))</f>
        <v>0</v>
      </c>
      <c r="H125" s="416">
        <f t="array" ref="H125">SUM(IF('6. Class A Consumption Data'!N305:O305="B",'6. Class A Consumption Data'!N303:O303))</f>
        <v>0</v>
      </c>
      <c r="I125" s="417">
        <f t="shared" si="6"/>
        <v>0</v>
      </c>
      <c r="J125" s="418">
        <f t="shared" si="7"/>
        <v>0</v>
      </c>
      <c r="K125" s="409">
        <f t="shared" si="8"/>
        <v>0</v>
      </c>
    </row>
    <row r="126" spans="1:11" hidden="1" outlineLevel="1" x14ac:dyDescent="0.35">
      <c r="A126" s="415" t="s">
        <v>385</v>
      </c>
      <c r="B126" s="415"/>
      <c r="C126" s="412">
        <f t="shared" si="5"/>
        <v>0</v>
      </c>
      <c r="D126" s="416">
        <v>0</v>
      </c>
      <c r="E126" s="416">
        <v>0</v>
      </c>
      <c r="F126" s="416">
        <f t="array" ref="F126">SUM(IF('6. Class A Consumption Data'!J308:K308="B",'6. Class A Consumption Data'!J306:K306))</f>
        <v>0</v>
      </c>
      <c r="G126" s="416">
        <f t="array" ref="G126">SUM(IF('6. Class A Consumption Data'!L308:M308="B",'6. Class A Consumption Data'!L306:M306))</f>
        <v>0</v>
      </c>
      <c r="H126" s="416">
        <f t="array" ref="H126">SUM(IF('6. Class A Consumption Data'!N308:O308="B",'6. Class A Consumption Data'!N306:O306))</f>
        <v>0</v>
      </c>
      <c r="I126" s="417">
        <f t="shared" si="6"/>
        <v>0</v>
      </c>
      <c r="J126" s="418">
        <f t="shared" si="7"/>
        <v>0</v>
      </c>
      <c r="K126" s="409">
        <f t="shared" si="8"/>
        <v>0</v>
      </c>
    </row>
    <row r="127" spans="1:11" hidden="1" outlineLevel="1" x14ac:dyDescent="0.35">
      <c r="A127" s="415" t="s">
        <v>386</v>
      </c>
      <c r="B127" s="415"/>
      <c r="C127" s="412">
        <f t="shared" si="5"/>
        <v>0</v>
      </c>
      <c r="D127" s="416">
        <v>0</v>
      </c>
      <c r="E127" s="416">
        <v>0</v>
      </c>
      <c r="F127" s="416">
        <f t="array" ref="F127">SUM(IF('6. Class A Consumption Data'!J311:K311="B",'6. Class A Consumption Data'!J309:K309))</f>
        <v>0</v>
      </c>
      <c r="G127" s="416">
        <f t="array" ref="G127">SUM(IF('6. Class A Consumption Data'!L311:M311="B",'6. Class A Consumption Data'!L309:M309))</f>
        <v>0</v>
      </c>
      <c r="H127" s="416">
        <f t="array" ref="H127">SUM(IF('6. Class A Consumption Data'!N311:O311="B",'6. Class A Consumption Data'!N309:O309))</f>
        <v>0</v>
      </c>
      <c r="I127" s="417">
        <f t="shared" si="6"/>
        <v>0</v>
      </c>
      <c r="J127" s="418">
        <f t="shared" si="7"/>
        <v>0</v>
      </c>
      <c r="K127" s="409">
        <f t="shared" si="8"/>
        <v>0</v>
      </c>
    </row>
    <row r="128" spans="1:11" hidden="1" outlineLevel="1" x14ac:dyDescent="0.35">
      <c r="A128" s="415" t="s">
        <v>387</v>
      </c>
      <c r="B128" s="415"/>
      <c r="C128" s="412">
        <f t="shared" si="5"/>
        <v>0</v>
      </c>
      <c r="D128" s="416">
        <v>0</v>
      </c>
      <c r="E128" s="416">
        <v>0</v>
      </c>
      <c r="F128" s="416">
        <f t="array" ref="F128">SUM(IF('6. Class A Consumption Data'!J314:K314="B",'6. Class A Consumption Data'!J312:K312))</f>
        <v>0</v>
      </c>
      <c r="G128" s="416">
        <f t="array" ref="G128">SUM(IF('6. Class A Consumption Data'!L314:M314="B",'6. Class A Consumption Data'!L312:M312))</f>
        <v>0</v>
      </c>
      <c r="H128" s="416">
        <f t="array" ref="H128">SUM(IF('6. Class A Consumption Data'!N314:O314="B",'6. Class A Consumption Data'!N312:O312))</f>
        <v>0</v>
      </c>
      <c r="I128" s="417">
        <f t="shared" si="6"/>
        <v>0</v>
      </c>
      <c r="J128" s="418">
        <f t="shared" si="7"/>
        <v>0</v>
      </c>
      <c r="K128" s="409">
        <f t="shared" si="8"/>
        <v>0</v>
      </c>
    </row>
    <row r="129" spans="1:11" hidden="1" outlineLevel="1" x14ac:dyDescent="0.35">
      <c r="A129" s="415" t="s">
        <v>388</v>
      </c>
      <c r="B129" s="415"/>
      <c r="C129" s="412">
        <f t="shared" si="5"/>
        <v>0</v>
      </c>
      <c r="D129" s="416">
        <v>0</v>
      </c>
      <c r="E129" s="416">
        <v>0</v>
      </c>
      <c r="F129" s="416">
        <f t="array" ref="F129">SUM(IF('6. Class A Consumption Data'!J317:K317="B",'6. Class A Consumption Data'!J315:K315))</f>
        <v>0</v>
      </c>
      <c r="G129" s="416">
        <f t="array" ref="G129">SUM(IF('6. Class A Consumption Data'!L317:M317="B",'6. Class A Consumption Data'!L315:M315))</f>
        <v>0</v>
      </c>
      <c r="H129" s="416">
        <f t="array" ref="H129">SUM(IF('6. Class A Consumption Data'!N317:O317="B",'6. Class A Consumption Data'!N315:O315))</f>
        <v>0</v>
      </c>
      <c r="I129" s="417">
        <f t="shared" si="6"/>
        <v>0</v>
      </c>
      <c r="J129" s="418">
        <f t="shared" si="7"/>
        <v>0</v>
      </c>
      <c r="K129" s="409">
        <f t="shared" si="8"/>
        <v>0</v>
      </c>
    </row>
    <row r="130" spans="1:11" hidden="1" outlineLevel="1" x14ac:dyDescent="0.35">
      <c r="A130" s="415" t="s">
        <v>389</v>
      </c>
      <c r="B130" s="415"/>
      <c r="C130" s="412">
        <f t="shared" ref="C130:C161" si="9">SUM(D130:E130)</f>
        <v>0</v>
      </c>
      <c r="D130" s="416">
        <v>0</v>
      </c>
      <c r="E130" s="416">
        <v>0</v>
      </c>
      <c r="F130" s="416">
        <f t="array" ref="F130">SUM(IF('6. Class A Consumption Data'!J320:K320="B",'6. Class A Consumption Data'!J318:K318))</f>
        <v>0</v>
      </c>
      <c r="G130" s="416">
        <f t="array" ref="G130">SUM(IF('6. Class A Consumption Data'!L320:M320="B",'6. Class A Consumption Data'!L318:M318))</f>
        <v>0</v>
      </c>
      <c r="H130" s="416">
        <f t="array" ref="H130">SUM(IF('6. Class A Consumption Data'!N320:O320="B",'6. Class A Consumption Data'!N318:O318))</f>
        <v>0</v>
      </c>
      <c r="I130" s="417">
        <f t="shared" si="6"/>
        <v>0</v>
      </c>
      <c r="J130" s="418">
        <f t="shared" si="7"/>
        <v>0</v>
      </c>
      <c r="K130" s="409">
        <f t="shared" si="8"/>
        <v>0</v>
      </c>
    </row>
    <row r="131" spans="1:11" hidden="1" outlineLevel="1" x14ac:dyDescent="0.35">
      <c r="A131" s="415" t="s">
        <v>390</v>
      </c>
      <c r="B131" s="415"/>
      <c r="C131" s="412">
        <f t="shared" si="9"/>
        <v>0</v>
      </c>
      <c r="D131" s="416">
        <v>0</v>
      </c>
      <c r="E131" s="416">
        <v>0</v>
      </c>
      <c r="F131" s="416">
        <f t="array" ref="F131">SUM(IF('6. Class A Consumption Data'!J323:K323="B",'6. Class A Consumption Data'!J321:K321))</f>
        <v>0</v>
      </c>
      <c r="G131" s="416">
        <f t="array" ref="G131">SUM(IF('6. Class A Consumption Data'!L323:M323="B",'6. Class A Consumption Data'!L321:M321))</f>
        <v>0</v>
      </c>
      <c r="H131" s="416">
        <f t="array" ref="H131">SUM(IF('6. Class A Consumption Data'!N323:O323="B",'6. Class A Consumption Data'!N321:O321))</f>
        <v>0</v>
      </c>
      <c r="I131" s="417">
        <f t="shared" si="6"/>
        <v>0</v>
      </c>
      <c r="J131" s="418">
        <f t="shared" si="7"/>
        <v>0</v>
      </c>
      <c r="K131" s="409">
        <f t="shared" si="8"/>
        <v>0</v>
      </c>
    </row>
    <row r="132" spans="1:11" hidden="1" outlineLevel="1" x14ac:dyDescent="0.35">
      <c r="A132" s="415" t="s">
        <v>391</v>
      </c>
      <c r="B132" s="415"/>
      <c r="C132" s="412">
        <f t="shared" si="9"/>
        <v>0</v>
      </c>
      <c r="D132" s="416">
        <v>0</v>
      </c>
      <c r="E132" s="416">
        <v>0</v>
      </c>
      <c r="F132" s="416">
        <f t="array" ref="F132">SUM(IF('6. Class A Consumption Data'!J326:K326="B",'6. Class A Consumption Data'!J324:K324))</f>
        <v>0</v>
      </c>
      <c r="G132" s="416">
        <f t="array" ref="G132">SUM(IF('6. Class A Consumption Data'!L326:M326="B",'6. Class A Consumption Data'!L324:M324))</f>
        <v>0</v>
      </c>
      <c r="H132" s="416">
        <f t="array" ref="H132">SUM(IF('6. Class A Consumption Data'!N326:O326="B",'6. Class A Consumption Data'!N324:O324))</f>
        <v>0</v>
      </c>
      <c r="I132" s="417">
        <f t="shared" si="6"/>
        <v>0</v>
      </c>
      <c r="J132" s="418">
        <f t="shared" si="7"/>
        <v>0</v>
      </c>
      <c r="K132" s="409">
        <f t="shared" si="8"/>
        <v>0</v>
      </c>
    </row>
    <row r="133" spans="1:11" hidden="1" outlineLevel="1" x14ac:dyDescent="0.35">
      <c r="A133" s="415" t="s">
        <v>392</v>
      </c>
      <c r="B133" s="415"/>
      <c r="C133" s="412">
        <f t="shared" si="9"/>
        <v>0</v>
      </c>
      <c r="D133" s="416">
        <v>0</v>
      </c>
      <c r="E133" s="416">
        <v>0</v>
      </c>
      <c r="F133" s="416">
        <f t="array" ref="F133">SUM(IF('6. Class A Consumption Data'!J329:K329="B",'6. Class A Consumption Data'!J327:K327))</f>
        <v>0</v>
      </c>
      <c r="G133" s="416">
        <f t="array" ref="G133">SUM(IF('6. Class A Consumption Data'!L329:M329="B",'6. Class A Consumption Data'!L327:M327))</f>
        <v>0</v>
      </c>
      <c r="H133" s="416">
        <f t="array" ref="H133">SUM(IF('6. Class A Consumption Data'!N329:O329="B",'6. Class A Consumption Data'!N327:O327))</f>
        <v>0</v>
      </c>
      <c r="I133" s="417">
        <f t="shared" si="6"/>
        <v>0</v>
      </c>
      <c r="J133" s="418">
        <f t="shared" si="7"/>
        <v>0</v>
      </c>
      <c r="K133" s="409">
        <f t="shared" si="8"/>
        <v>0</v>
      </c>
    </row>
    <row r="134" spans="1:11" hidden="1" outlineLevel="1" x14ac:dyDescent="0.35">
      <c r="A134" s="415" t="s">
        <v>393</v>
      </c>
      <c r="B134" s="415"/>
      <c r="C134" s="412">
        <f t="shared" si="9"/>
        <v>0</v>
      </c>
      <c r="D134" s="416">
        <v>0</v>
      </c>
      <c r="E134" s="416">
        <v>0</v>
      </c>
      <c r="F134" s="416">
        <f t="array" ref="F134">SUM(IF('6. Class A Consumption Data'!J332:K332="B",'6. Class A Consumption Data'!J330:K330))</f>
        <v>0</v>
      </c>
      <c r="G134" s="416">
        <f t="array" ref="G134">SUM(IF('6. Class A Consumption Data'!L332:M332="B",'6. Class A Consumption Data'!L330:M330))</f>
        <v>0</v>
      </c>
      <c r="H134" s="416">
        <f t="array" ref="H134">SUM(IF('6. Class A Consumption Data'!N332:O332="B",'6. Class A Consumption Data'!N330:O330))</f>
        <v>0</v>
      </c>
      <c r="I134" s="417">
        <f t="shared" si="6"/>
        <v>0</v>
      </c>
      <c r="J134" s="418">
        <f t="shared" si="7"/>
        <v>0</v>
      </c>
      <c r="K134" s="409">
        <f t="shared" si="8"/>
        <v>0</v>
      </c>
    </row>
    <row r="135" spans="1:11" hidden="1" outlineLevel="1" x14ac:dyDescent="0.35">
      <c r="A135" s="415" t="s">
        <v>394</v>
      </c>
      <c r="B135" s="415"/>
      <c r="C135" s="412">
        <f t="shared" si="9"/>
        <v>0</v>
      </c>
      <c r="D135" s="416">
        <v>0</v>
      </c>
      <c r="E135" s="416">
        <v>0</v>
      </c>
      <c r="F135" s="416">
        <f t="array" ref="F135">SUM(IF('6. Class A Consumption Data'!J335:K335="B",'6. Class A Consumption Data'!J333:K333))</f>
        <v>0</v>
      </c>
      <c r="G135" s="416">
        <f t="array" ref="G135">SUM(IF('6. Class A Consumption Data'!L335:M335="B",'6. Class A Consumption Data'!L333:M333))</f>
        <v>0</v>
      </c>
      <c r="H135" s="416">
        <f t="array" ref="H135">SUM(IF('6. Class A Consumption Data'!N335:O335="B",'6. Class A Consumption Data'!N333:O333))</f>
        <v>0</v>
      </c>
      <c r="I135" s="417">
        <f t="shared" si="6"/>
        <v>0</v>
      </c>
      <c r="J135" s="418">
        <f t="shared" si="7"/>
        <v>0</v>
      </c>
      <c r="K135" s="409">
        <f t="shared" si="8"/>
        <v>0</v>
      </c>
    </row>
    <row r="136" spans="1:11" hidden="1" outlineLevel="1" x14ac:dyDescent="0.35">
      <c r="A136" s="415" t="s">
        <v>395</v>
      </c>
      <c r="B136" s="415"/>
      <c r="C136" s="412">
        <f t="shared" si="9"/>
        <v>0</v>
      </c>
      <c r="D136" s="416">
        <v>0</v>
      </c>
      <c r="E136" s="416">
        <v>0</v>
      </c>
      <c r="F136" s="416">
        <f t="array" ref="F136">SUM(IF('6. Class A Consumption Data'!J338:K338="B",'6. Class A Consumption Data'!J336:K336))</f>
        <v>0</v>
      </c>
      <c r="G136" s="416">
        <f t="array" ref="G136">SUM(IF('6. Class A Consumption Data'!L338:M338="B",'6. Class A Consumption Data'!L336:M336))</f>
        <v>0</v>
      </c>
      <c r="H136" s="416">
        <f t="array" ref="H136">SUM(IF('6. Class A Consumption Data'!N338:O338="B",'6. Class A Consumption Data'!N336:O336))</f>
        <v>0</v>
      </c>
      <c r="I136" s="417">
        <f t="shared" si="6"/>
        <v>0</v>
      </c>
      <c r="J136" s="418">
        <f t="shared" si="7"/>
        <v>0</v>
      </c>
      <c r="K136" s="409">
        <f t="shared" si="8"/>
        <v>0</v>
      </c>
    </row>
    <row r="137" spans="1:11" hidden="1" outlineLevel="1" x14ac:dyDescent="0.35">
      <c r="A137" s="415" t="s">
        <v>396</v>
      </c>
      <c r="B137" s="415"/>
      <c r="C137" s="412">
        <f t="shared" si="9"/>
        <v>0</v>
      </c>
      <c r="D137" s="416">
        <v>0</v>
      </c>
      <c r="E137" s="416">
        <v>0</v>
      </c>
      <c r="F137" s="416">
        <f t="array" ref="F137">SUM(IF('6. Class A Consumption Data'!J341:K341="B",'6. Class A Consumption Data'!J339:K339))</f>
        <v>0</v>
      </c>
      <c r="G137" s="416">
        <f t="array" ref="G137">SUM(IF('6. Class A Consumption Data'!L341:M341="B",'6. Class A Consumption Data'!L339:M339))</f>
        <v>0</v>
      </c>
      <c r="H137" s="416">
        <f t="array" ref="H137">SUM(IF('6. Class A Consumption Data'!N341:O341="B",'6. Class A Consumption Data'!N339:O339))</f>
        <v>0</v>
      </c>
      <c r="I137" s="417">
        <f t="shared" si="6"/>
        <v>0</v>
      </c>
      <c r="J137" s="418">
        <f t="shared" si="7"/>
        <v>0</v>
      </c>
      <c r="K137" s="409">
        <f t="shared" si="8"/>
        <v>0</v>
      </c>
    </row>
    <row r="138" spans="1:11" hidden="1" outlineLevel="1" x14ac:dyDescent="0.35">
      <c r="A138" s="415" t="s">
        <v>397</v>
      </c>
      <c r="B138" s="415"/>
      <c r="C138" s="412">
        <f t="shared" si="9"/>
        <v>0</v>
      </c>
      <c r="D138" s="416">
        <v>0</v>
      </c>
      <c r="E138" s="416">
        <v>0</v>
      </c>
      <c r="F138" s="416">
        <f t="array" ref="F138">SUM(IF('6. Class A Consumption Data'!J344:K344="B",'6. Class A Consumption Data'!J342:K342))</f>
        <v>0</v>
      </c>
      <c r="G138" s="416">
        <f t="array" ref="G138">SUM(IF('6. Class A Consumption Data'!L344:M344="B",'6. Class A Consumption Data'!L342:M342))</f>
        <v>0</v>
      </c>
      <c r="H138" s="416">
        <f t="array" ref="H138">SUM(IF('6. Class A Consumption Data'!N344:O344="B",'6. Class A Consumption Data'!N342:O342))</f>
        <v>0</v>
      </c>
      <c r="I138" s="417">
        <f t="shared" si="6"/>
        <v>0</v>
      </c>
      <c r="J138" s="418">
        <f t="shared" si="7"/>
        <v>0</v>
      </c>
      <c r="K138" s="409">
        <f t="shared" si="8"/>
        <v>0</v>
      </c>
    </row>
    <row r="139" spans="1:11" hidden="1" outlineLevel="1" x14ac:dyDescent="0.35">
      <c r="A139" s="415" t="s">
        <v>398</v>
      </c>
      <c r="B139" s="415"/>
      <c r="C139" s="412">
        <f t="shared" si="9"/>
        <v>0</v>
      </c>
      <c r="D139" s="416">
        <v>0</v>
      </c>
      <c r="E139" s="416">
        <v>0</v>
      </c>
      <c r="F139" s="416">
        <f t="array" ref="F139">SUM(IF('6. Class A Consumption Data'!J347:K347="B",'6. Class A Consumption Data'!J345:K345))</f>
        <v>0</v>
      </c>
      <c r="G139" s="416">
        <f t="array" ref="G139">SUM(IF('6. Class A Consumption Data'!L347:M347="B",'6. Class A Consumption Data'!L345:M345))</f>
        <v>0</v>
      </c>
      <c r="H139" s="416">
        <f t="array" ref="H139">SUM(IF('6. Class A Consumption Data'!N347:O347="B",'6. Class A Consumption Data'!N345:O345))</f>
        <v>0</v>
      </c>
      <c r="I139" s="417">
        <f t="shared" si="6"/>
        <v>0</v>
      </c>
      <c r="J139" s="418">
        <f t="shared" si="7"/>
        <v>0</v>
      </c>
      <c r="K139" s="409">
        <f t="shared" si="8"/>
        <v>0</v>
      </c>
    </row>
    <row r="140" spans="1:11" hidden="1" outlineLevel="1" x14ac:dyDescent="0.35">
      <c r="A140" s="415" t="s">
        <v>399</v>
      </c>
      <c r="B140" s="415"/>
      <c r="C140" s="412">
        <f t="shared" si="9"/>
        <v>0</v>
      </c>
      <c r="D140" s="416">
        <v>0</v>
      </c>
      <c r="E140" s="416">
        <v>0</v>
      </c>
      <c r="F140" s="416">
        <f t="array" ref="F140">SUM(IF('6. Class A Consumption Data'!J350:K350="B",'6. Class A Consumption Data'!J348:K348))</f>
        <v>0</v>
      </c>
      <c r="G140" s="416">
        <f t="array" ref="G140">SUM(IF('6. Class A Consumption Data'!L350:M350="B",'6. Class A Consumption Data'!L348:M348))</f>
        <v>0</v>
      </c>
      <c r="H140" s="416">
        <f t="array" ref="H140">SUM(IF('6. Class A Consumption Data'!N350:O350="B",'6. Class A Consumption Data'!N348:O348))</f>
        <v>0</v>
      </c>
      <c r="I140" s="417">
        <f t="shared" si="6"/>
        <v>0</v>
      </c>
      <c r="J140" s="418">
        <f t="shared" si="7"/>
        <v>0</v>
      </c>
      <c r="K140" s="409">
        <f t="shared" si="8"/>
        <v>0</v>
      </c>
    </row>
    <row r="141" spans="1:11" hidden="1" outlineLevel="1" x14ac:dyDescent="0.35">
      <c r="A141" s="415" t="s">
        <v>400</v>
      </c>
      <c r="B141" s="415"/>
      <c r="C141" s="412">
        <f t="shared" si="9"/>
        <v>0</v>
      </c>
      <c r="D141" s="416">
        <v>0</v>
      </c>
      <c r="E141" s="416">
        <v>0</v>
      </c>
      <c r="F141" s="416">
        <f t="array" ref="F141">SUM(IF('6. Class A Consumption Data'!J353:K353="B",'6. Class A Consumption Data'!J351:K351))</f>
        <v>0</v>
      </c>
      <c r="G141" s="416">
        <f t="array" ref="G141">SUM(IF('6. Class A Consumption Data'!L353:M353="B",'6. Class A Consumption Data'!L351:M351))</f>
        <v>0</v>
      </c>
      <c r="H141" s="416">
        <f t="array" ref="H141">SUM(IF('6. Class A Consumption Data'!N353:O353="B",'6. Class A Consumption Data'!N351:O351))</f>
        <v>0</v>
      </c>
      <c r="I141" s="417">
        <f t="shared" si="6"/>
        <v>0</v>
      </c>
      <c r="J141" s="418">
        <f t="shared" si="7"/>
        <v>0</v>
      </c>
      <c r="K141" s="409">
        <f t="shared" si="8"/>
        <v>0</v>
      </c>
    </row>
    <row r="142" spans="1:11" hidden="1" outlineLevel="1" x14ac:dyDescent="0.35">
      <c r="A142" s="415" t="s">
        <v>401</v>
      </c>
      <c r="B142" s="415"/>
      <c r="C142" s="412">
        <f t="shared" si="9"/>
        <v>0</v>
      </c>
      <c r="D142" s="416">
        <v>0</v>
      </c>
      <c r="E142" s="416">
        <v>0</v>
      </c>
      <c r="F142" s="416">
        <f t="array" ref="F142">SUM(IF('6. Class A Consumption Data'!J356:K356="B",'6. Class A Consumption Data'!J354:K354))</f>
        <v>0</v>
      </c>
      <c r="G142" s="416">
        <f t="array" ref="G142">SUM(IF('6. Class A Consumption Data'!L356:M356="B",'6. Class A Consumption Data'!L354:M354))</f>
        <v>0</v>
      </c>
      <c r="H142" s="416">
        <f t="array" ref="H142">SUM(IF('6. Class A Consumption Data'!N356:O356="B",'6. Class A Consumption Data'!N354:O354))</f>
        <v>0</v>
      </c>
      <c r="I142" s="417">
        <f t="shared" si="6"/>
        <v>0</v>
      </c>
      <c r="J142" s="418">
        <f t="shared" si="7"/>
        <v>0</v>
      </c>
      <c r="K142" s="409">
        <f t="shared" si="8"/>
        <v>0</v>
      </c>
    </row>
    <row r="143" spans="1:11" hidden="1" outlineLevel="1" x14ac:dyDescent="0.35">
      <c r="A143" s="415" t="s">
        <v>402</v>
      </c>
      <c r="B143" s="415"/>
      <c r="C143" s="412">
        <f t="shared" si="9"/>
        <v>0</v>
      </c>
      <c r="D143" s="416">
        <v>0</v>
      </c>
      <c r="E143" s="416">
        <v>0</v>
      </c>
      <c r="F143" s="416">
        <f t="array" ref="F143">SUM(IF('6. Class A Consumption Data'!J359:K359="B",'6. Class A Consumption Data'!J357:K357))</f>
        <v>0</v>
      </c>
      <c r="G143" s="416">
        <f t="array" ref="G143">SUM(IF('6. Class A Consumption Data'!L359:M359="B",'6. Class A Consumption Data'!L357:M357))</f>
        <v>0</v>
      </c>
      <c r="H143" s="416">
        <f t="array" ref="H143">SUM(IF('6. Class A Consumption Data'!N359:O359="B",'6. Class A Consumption Data'!N357:O357))</f>
        <v>0</v>
      </c>
      <c r="I143" s="417">
        <f t="shared" si="6"/>
        <v>0</v>
      </c>
      <c r="J143" s="418">
        <f t="shared" si="7"/>
        <v>0</v>
      </c>
      <c r="K143" s="409">
        <f t="shared" si="8"/>
        <v>0</v>
      </c>
    </row>
    <row r="144" spans="1:11" hidden="1" outlineLevel="1" x14ac:dyDescent="0.35">
      <c r="A144" s="415" t="s">
        <v>403</v>
      </c>
      <c r="B144" s="415"/>
      <c r="C144" s="412">
        <f t="shared" si="9"/>
        <v>0</v>
      </c>
      <c r="D144" s="416">
        <v>0</v>
      </c>
      <c r="E144" s="416">
        <v>0</v>
      </c>
      <c r="F144" s="416">
        <f t="array" ref="F144">SUM(IF('6. Class A Consumption Data'!J362:K362="B",'6. Class A Consumption Data'!J360:K360))</f>
        <v>0</v>
      </c>
      <c r="G144" s="416">
        <f t="array" ref="G144">SUM(IF('6. Class A Consumption Data'!L362:M362="B",'6. Class A Consumption Data'!L360:M360))</f>
        <v>0</v>
      </c>
      <c r="H144" s="416">
        <f t="array" ref="H144">SUM(IF('6. Class A Consumption Data'!N362:O362="B",'6. Class A Consumption Data'!N360:O360))</f>
        <v>0</v>
      </c>
      <c r="I144" s="417">
        <f t="shared" si="6"/>
        <v>0</v>
      </c>
      <c r="J144" s="418">
        <f t="shared" si="7"/>
        <v>0</v>
      </c>
      <c r="K144" s="409">
        <f t="shared" si="8"/>
        <v>0</v>
      </c>
    </row>
    <row r="145" spans="1:11" hidden="1" outlineLevel="1" x14ac:dyDescent="0.35">
      <c r="A145" s="415" t="s">
        <v>404</v>
      </c>
      <c r="B145" s="415"/>
      <c r="C145" s="412">
        <f t="shared" si="9"/>
        <v>0</v>
      </c>
      <c r="D145" s="416">
        <v>0</v>
      </c>
      <c r="E145" s="416">
        <v>0</v>
      </c>
      <c r="F145" s="416">
        <f t="array" ref="F145">SUM(IF('6. Class A Consumption Data'!J365:K365="B",'6. Class A Consumption Data'!J363:K363))</f>
        <v>0</v>
      </c>
      <c r="G145" s="416">
        <f t="array" ref="G145">SUM(IF('6. Class A Consumption Data'!L365:M365="B",'6. Class A Consumption Data'!L363:M363))</f>
        <v>0</v>
      </c>
      <c r="H145" s="416">
        <f t="array" ref="H145">SUM(IF('6. Class A Consumption Data'!N365:O365="B",'6. Class A Consumption Data'!N363:O363))</f>
        <v>0</v>
      </c>
      <c r="I145" s="417">
        <f t="shared" si="6"/>
        <v>0</v>
      </c>
      <c r="J145" s="418">
        <f t="shared" si="7"/>
        <v>0</v>
      </c>
      <c r="K145" s="409">
        <f t="shared" si="8"/>
        <v>0</v>
      </c>
    </row>
    <row r="146" spans="1:11" hidden="1" outlineLevel="1" x14ac:dyDescent="0.35">
      <c r="A146" s="415" t="s">
        <v>405</v>
      </c>
      <c r="B146" s="415"/>
      <c r="C146" s="412">
        <f t="shared" si="9"/>
        <v>0</v>
      </c>
      <c r="D146" s="416">
        <v>0</v>
      </c>
      <c r="E146" s="416">
        <v>0</v>
      </c>
      <c r="F146" s="416">
        <f t="array" ref="F146">SUM(IF('6. Class A Consumption Data'!J368:K368="B",'6. Class A Consumption Data'!J366:K366))</f>
        <v>0</v>
      </c>
      <c r="G146" s="416">
        <f t="array" ref="G146">SUM(IF('6. Class A Consumption Data'!L368:M368="B",'6. Class A Consumption Data'!L366:M366))</f>
        <v>0</v>
      </c>
      <c r="H146" s="416">
        <f t="array" ref="H146">SUM(IF('6. Class A Consumption Data'!N368:O368="B",'6. Class A Consumption Data'!N366:O366))</f>
        <v>0</v>
      </c>
      <c r="I146" s="417">
        <f t="shared" si="6"/>
        <v>0</v>
      </c>
      <c r="J146" s="418">
        <f t="shared" si="7"/>
        <v>0</v>
      </c>
      <c r="K146" s="409">
        <f t="shared" si="8"/>
        <v>0</v>
      </c>
    </row>
    <row r="147" spans="1:11" hidden="1" outlineLevel="1" x14ac:dyDescent="0.35">
      <c r="A147" s="415" t="s">
        <v>406</v>
      </c>
      <c r="B147" s="415"/>
      <c r="C147" s="412">
        <f t="shared" si="9"/>
        <v>0</v>
      </c>
      <c r="D147" s="416">
        <v>0</v>
      </c>
      <c r="E147" s="416">
        <v>0</v>
      </c>
      <c r="F147" s="416">
        <f t="array" ref="F147">SUM(IF('6. Class A Consumption Data'!J371:K371="B",'6. Class A Consumption Data'!J369:K369))</f>
        <v>0</v>
      </c>
      <c r="G147" s="416">
        <f t="array" ref="G147">SUM(IF('6. Class A Consumption Data'!L371:M371="B",'6. Class A Consumption Data'!L369:M369))</f>
        <v>0</v>
      </c>
      <c r="H147" s="416">
        <f t="array" ref="H147">SUM(IF('6. Class A Consumption Data'!N371:O371="B",'6. Class A Consumption Data'!N369:O369))</f>
        <v>0</v>
      </c>
      <c r="I147" s="417">
        <f t="shared" si="6"/>
        <v>0</v>
      </c>
      <c r="J147" s="418">
        <f t="shared" si="7"/>
        <v>0</v>
      </c>
      <c r="K147" s="409">
        <f t="shared" si="8"/>
        <v>0</v>
      </c>
    </row>
    <row r="148" spans="1:11" hidden="1" outlineLevel="1" x14ac:dyDescent="0.35">
      <c r="A148" s="415" t="s">
        <v>407</v>
      </c>
      <c r="B148" s="415"/>
      <c r="C148" s="412">
        <f t="shared" si="9"/>
        <v>0</v>
      </c>
      <c r="D148" s="416">
        <v>0</v>
      </c>
      <c r="E148" s="416">
        <v>0</v>
      </c>
      <c r="F148" s="416">
        <f t="array" ref="F148">SUM(IF('6. Class A Consumption Data'!J374:K374="B",'6. Class A Consumption Data'!J372:K372))</f>
        <v>0</v>
      </c>
      <c r="G148" s="416">
        <f t="array" ref="G148">SUM(IF('6. Class A Consumption Data'!L374:M374="B",'6. Class A Consumption Data'!L372:M372))</f>
        <v>0</v>
      </c>
      <c r="H148" s="416">
        <f t="array" ref="H148">SUM(IF('6. Class A Consumption Data'!N374:O374="B",'6. Class A Consumption Data'!N372:O372))</f>
        <v>0</v>
      </c>
      <c r="I148" s="417">
        <f t="shared" si="6"/>
        <v>0</v>
      </c>
      <c r="J148" s="418">
        <f t="shared" si="7"/>
        <v>0</v>
      </c>
      <c r="K148" s="409">
        <f t="shared" si="8"/>
        <v>0</v>
      </c>
    </row>
    <row r="149" spans="1:11" hidden="1" outlineLevel="1" x14ac:dyDescent="0.35">
      <c r="A149" s="415" t="s">
        <v>408</v>
      </c>
      <c r="B149" s="415"/>
      <c r="C149" s="412">
        <f t="shared" si="9"/>
        <v>0</v>
      </c>
      <c r="D149" s="416">
        <v>0</v>
      </c>
      <c r="E149" s="416">
        <v>0</v>
      </c>
      <c r="F149" s="416">
        <f t="array" ref="F149">SUM(IF('6. Class A Consumption Data'!J377:K377="B",'6. Class A Consumption Data'!J375:K375))</f>
        <v>0</v>
      </c>
      <c r="G149" s="416">
        <f t="array" ref="G149">SUM(IF('6. Class A Consumption Data'!L377:M377="B",'6. Class A Consumption Data'!L375:M375))</f>
        <v>0</v>
      </c>
      <c r="H149" s="416">
        <f t="array" ref="H149">SUM(IF('6. Class A Consumption Data'!N377:O377="B",'6. Class A Consumption Data'!N375:O375))</f>
        <v>0</v>
      </c>
      <c r="I149" s="417">
        <f t="shared" si="6"/>
        <v>0</v>
      </c>
      <c r="J149" s="418">
        <f t="shared" si="7"/>
        <v>0</v>
      </c>
      <c r="K149" s="409">
        <f t="shared" si="8"/>
        <v>0</v>
      </c>
    </row>
    <row r="150" spans="1:11" hidden="1" outlineLevel="1" x14ac:dyDescent="0.35">
      <c r="A150" s="415" t="s">
        <v>409</v>
      </c>
      <c r="B150" s="415"/>
      <c r="C150" s="412">
        <f t="shared" si="9"/>
        <v>0</v>
      </c>
      <c r="D150" s="416">
        <v>0</v>
      </c>
      <c r="E150" s="416">
        <v>0</v>
      </c>
      <c r="F150" s="416">
        <f t="array" ref="F150">SUM(IF('6. Class A Consumption Data'!J380:K380="B",'6. Class A Consumption Data'!J378:K378))</f>
        <v>0</v>
      </c>
      <c r="G150" s="416">
        <f t="array" ref="G150">SUM(IF('6. Class A Consumption Data'!L380:M380="B",'6. Class A Consumption Data'!L378:M378))</f>
        <v>0</v>
      </c>
      <c r="H150" s="416">
        <f t="array" ref="H150">SUM(IF('6. Class A Consumption Data'!N380:O380="B",'6. Class A Consumption Data'!N378:O378))</f>
        <v>0</v>
      </c>
      <c r="I150" s="417">
        <f t="shared" si="6"/>
        <v>0</v>
      </c>
      <c r="J150" s="418">
        <f t="shared" si="7"/>
        <v>0</v>
      </c>
      <c r="K150" s="409">
        <f t="shared" si="8"/>
        <v>0</v>
      </c>
    </row>
    <row r="151" spans="1:11" hidden="1" outlineLevel="1" x14ac:dyDescent="0.35">
      <c r="A151" s="415" t="s">
        <v>410</v>
      </c>
      <c r="B151" s="415"/>
      <c r="C151" s="412">
        <f t="shared" si="9"/>
        <v>0</v>
      </c>
      <c r="D151" s="416">
        <v>0</v>
      </c>
      <c r="E151" s="416">
        <v>0</v>
      </c>
      <c r="F151" s="416">
        <f t="array" ref="F151">SUM(IF('6. Class A Consumption Data'!J383:K383="B",'6. Class A Consumption Data'!J381:K381))</f>
        <v>0</v>
      </c>
      <c r="G151" s="416">
        <f t="array" ref="G151">SUM(IF('6. Class A Consumption Data'!L383:M383="B",'6. Class A Consumption Data'!L381:M381))</f>
        <v>0</v>
      </c>
      <c r="H151" s="416">
        <f t="array" ref="H151">SUM(IF('6. Class A Consumption Data'!N383:O383="B",'6. Class A Consumption Data'!N381:O381))</f>
        <v>0</v>
      </c>
      <c r="I151" s="417">
        <f t="shared" si="6"/>
        <v>0</v>
      </c>
      <c r="J151" s="418">
        <f t="shared" si="7"/>
        <v>0</v>
      </c>
      <c r="K151" s="409">
        <f t="shared" si="8"/>
        <v>0</v>
      </c>
    </row>
    <row r="152" spans="1:11" hidden="1" outlineLevel="1" x14ac:dyDescent="0.35">
      <c r="A152" s="415" t="s">
        <v>411</v>
      </c>
      <c r="B152" s="415"/>
      <c r="C152" s="412">
        <f t="shared" si="9"/>
        <v>0</v>
      </c>
      <c r="D152" s="416">
        <v>0</v>
      </c>
      <c r="E152" s="416">
        <v>0</v>
      </c>
      <c r="F152" s="416">
        <f t="array" ref="F152">SUM(IF('6. Class A Consumption Data'!J386:K386="B",'6. Class A Consumption Data'!J384:K384))</f>
        <v>0</v>
      </c>
      <c r="G152" s="416">
        <f t="array" ref="G152">SUM(IF('6. Class A Consumption Data'!L386:M386="B",'6. Class A Consumption Data'!L384:M384))</f>
        <v>0</v>
      </c>
      <c r="H152" s="416">
        <f t="array" ref="H152">SUM(IF('6. Class A Consumption Data'!N386:O386="B",'6. Class A Consumption Data'!N384:O384))</f>
        <v>0</v>
      </c>
      <c r="I152" s="417">
        <f t="shared" si="6"/>
        <v>0</v>
      </c>
      <c r="J152" s="418">
        <f t="shared" si="7"/>
        <v>0</v>
      </c>
      <c r="K152" s="409">
        <f t="shared" si="8"/>
        <v>0</v>
      </c>
    </row>
    <row r="153" spans="1:11" hidden="1" outlineLevel="1" x14ac:dyDescent="0.35">
      <c r="A153" s="415" t="s">
        <v>412</v>
      </c>
      <c r="B153" s="415"/>
      <c r="C153" s="412">
        <f t="shared" si="9"/>
        <v>0</v>
      </c>
      <c r="D153" s="416">
        <v>0</v>
      </c>
      <c r="E153" s="416">
        <v>0</v>
      </c>
      <c r="F153" s="416">
        <f t="array" ref="F153">SUM(IF('6. Class A Consumption Data'!J389:K389="B",'6. Class A Consumption Data'!J387:K387))</f>
        <v>0</v>
      </c>
      <c r="G153" s="416">
        <f t="array" ref="G153">SUM(IF('6. Class A Consumption Data'!L389:M389="B",'6. Class A Consumption Data'!L387:M387))</f>
        <v>0</v>
      </c>
      <c r="H153" s="416">
        <f t="array" ref="H153">SUM(IF('6. Class A Consumption Data'!N389:O389="B",'6. Class A Consumption Data'!N387:O387))</f>
        <v>0</v>
      </c>
      <c r="I153" s="417">
        <f t="shared" si="6"/>
        <v>0</v>
      </c>
      <c r="J153" s="418">
        <f t="shared" si="7"/>
        <v>0</v>
      </c>
      <c r="K153" s="409">
        <f t="shared" si="8"/>
        <v>0</v>
      </c>
    </row>
    <row r="154" spans="1:11" hidden="1" outlineLevel="1" x14ac:dyDescent="0.35">
      <c r="A154" s="415" t="s">
        <v>413</v>
      </c>
      <c r="B154" s="415"/>
      <c r="C154" s="412">
        <f t="shared" si="9"/>
        <v>0</v>
      </c>
      <c r="D154" s="416">
        <v>0</v>
      </c>
      <c r="E154" s="416">
        <v>0</v>
      </c>
      <c r="F154" s="416">
        <f t="array" ref="F154">SUM(IF('6. Class A Consumption Data'!J392:K392="B",'6. Class A Consumption Data'!J390:K390))</f>
        <v>0</v>
      </c>
      <c r="G154" s="416">
        <f t="array" ref="G154">SUM(IF('6. Class A Consumption Data'!L392:M392="B",'6. Class A Consumption Data'!L390:M390))</f>
        <v>0</v>
      </c>
      <c r="H154" s="416">
        <f t="array" ref="H154">SUM(IF('6. Class A Consumption Data'!N392:O392="B",'6. Class A Consumption Data'!N390:O390))</f>
        <v>0</v>
      </c>
      <c r="I154" s="417">
        <f t="shared" si="6"/>
        <v>0</v>
      </c>
      <c r="J154" s="418">
        <f t="shared" si="7"/>
        <v>0</v>
      </c>
      <c r="K154" s="409">
        <f t="shared" si="8"/>
        <v>0</v>
      </c>
    </row>
    <row r="155" spans="1:11" hidden="1" outlineLevel="1" x14ac:dyDescent="0.35">
      <c r="A155" s="415" t="s">
        <v>414</v>
      </c>
      <c r="B155" s="415"/>
      <c r="C155" s="412">
        <f t="shared" si="9"/>
        <v>0</v>
      </c>
      <c r="D155" s="416">
        <v>0</v>
      </c>
      <c r="E155" s="416">
        <v>0</v>
      </c>
      <c r="F155" s="416">
        <f t="array" ref="F155">SUM(IF('6. Class A Consumption Data'!J395:K395="B",'6. Class A Consumption Data'!J393:K393))</f>
        <v>0</v>
      </c>
      <c r="G155" s="416">
        <f t="array" ref="G155">SUM(IF('6. Class A Consumption Data'!L395:M395="B",'6. Class A Consumption Data'!L393:M393))</f>
        <v>0</v>
      </c>
      <c r="H155" s="416">
        <f t="array" ref="H155">SUM(IF('6. Class A Consumption Data'!N395:O395="B",'6. Class A Consumption Data'!N393:O393))</f>
        <v>0</v>
      </c>
      <c r="I155" s="417">
        <f t="shared" si="6"/>
        <v>0</v>
      </c>
      <c r="J155" s="418">
        <f t="shared" si="7"/>
        <v>0</v>
      </c>
      <c r="K155" s="409">
        <f t="shared" si="8"/>
        <v>0</v>
      </c>
    </row>
    <row r="156" spans="1:11" hidden="1" outlineLevel="1" x14ac:dyDescent="0.35">
      <c r="A156" s="415" t="s">
        <v>415</v>
      </c>
      <c r="B156" s="415"/>
      <c r="C156" s="412">
        <f t="shared" si="9"/>
        <v>0</v>
      </c>
      <c r="D156" s="416">
        <v>0</v>
      </c>
      <c r="E156" s="416">
        <v>0</v>
      </c>
      <c r="F156" s="416">
        <f t="array" ref="F156">SUM(IF('6. Class A Consumption Data'!J398:K398="B",'6. Class A Consumption Data'!J396:K396))</f>
        <v>0</v>
      </c>
      <c r="G156" s="416">
        <f t="array" ref="G156">SUM(IF('6. Class A Consumption Data'!L398:M398="B",'6. Class A Consumption Data'!L396:M396))</f>
        <v>0</v>
      </c>
      <c r="H156" s="416">
        <f t="array" ref="H156">SUM(IF('6. Class A Consumption Data'!N398:O398="B",'6. Class A Consumption Data'!N396:O396))</f>
        <v>0</v>
      </c>
      <c r="I156" s="417">
        <f t="shared" si="6"/>
        <v>0</v>
      </c>
      <c r="J156" s="418">
        <f t="shared" si="7"/>
        <v>0</v>
      </c>
      <c r="K156" s="409">
        <f t="shared" si="8"/>
        <v>0</v>
      </c>
    </row>
    <row r="157" spans="1:11" hidden="1" outlineLevel="1" x14ac:dyDescent="0.35">
      <c r="A157" s="415" t="s">
        <v>416</v>
      </c>
      <c r="B157" s="415"/>
      <c r="C157" s="412">
        <f t="shared" si="9"/>
        <v>0</v>
      </c>
      <c r="D157" s="416">
        <v>0</v>
      </c>
      <c r="E157" s="416">
        <v>0</v>
      </c>
      <c r="F157" s="416">
        <f t="array" ref="F157">SUM(IF('6. Class A Consumption Data'!J401:K401="B",'6. Class A Consumption Data'!J399:K399))</f>
        <v>0</v>
      </c>
      <c r="G157" s="416">
        <f t="array" ref="G157">SUM(IF('6. Class A Consumption Data'!L401:M401="B",'6. Class A Consumption Data'!L399:M399))</f>
        <v>0</v>
      </c>
      <c r="H157" s="416">
        <f t="array" ref="H157">SUM(IF('6. Class A Consumption Data'!N401:O401="B",'6. Class A Consumption Data'!N399:O399))</f>
        <v>0</v>
      </c>
      <c r="I157" s="417">
        <f t="shared" si="6"/>
        <v>0</v>
      </c>
      <c r="J157" s="418">
        <f t="shared" si="7"/>
        <v>0</v>
      </c>
      <c r="K157" s="409">
        <f t="shared" si="8"/>
        <v>0</v>
      </c>
    </row>
    <row r="158" spans="1:11" hidden="1" outlineLevel="1" x14ac:dyDescent="0.35">
      <c r="A158" s="415" t="s">
        <v>417</v>
      </c>
      <c r="B158" s="415"/>
      <c r="C158" s="412">
        <f t="shared" si="9"/>
        <v>0</v>
      </c>
      <c r="D158" s="416">
        <v>0</v>
      </c>
      <c r="E158" s="416">
        <v>0</v>
      </c>
      <c r="F158" s="416">
        <f t="array" ref="F158">SUM(IF('6. Class A Consumption Data'!J404:K404="B",'6. Class A Consumption Data'!J402:K402))</f>
        <v>0</v>
      </c>
      <c r="G158" s="416">
        <f t="array" ref="G158">SUM(IF('6. Class A Consumption Data'!L404:M404="B",'6. Class A Consumption Data'!L402:M402))</f>
        <v>0</v>
      </c>
      <c r="H158" s="416">
        <f t="array" ref="H158">SUM(IF('6. Class A Consumption Data'!N404:O404="B",'6. Class A Consumption Data'!N402:O402))</f>
        <v>0</v>
      </c>
      <c r="I158" s="417">
        <f t="shared" si="6"/>
        <v>0</v>
      </c>
      <c r="J158" s="418">
        <f t="shared" si="7"/>
        <v>0</v>
      </c>
      <c r="K158" s="409">
        <f t="shared" si="8"/>
        <v>0</v>
      </c>
    </row>
    <row r="159" spans="1:11" hidden="1" outlineLevel="1" x14ac:dyDescent="0.35">
      <c r="A159" s="415" t="s">
        <v>418</v>
      </c>
      <c r="B159" s="415"/>
      <c r="C159" s="412">
        <f t="shared" si="9"/>
        <v>0</v>
      </c>
      <c r="D159" s="416">
        <v>0</v>
      </c>
      <c r="E159" s="416">
        <v>0</v>
      </c>
      <c r="F159" s="416">
        <f t="array" ref="F159">SUM(IF('6. Class A Consumption Data'!J407:K407="B",'6. Class A Consumption Data'!J405:K405))</f>
        <v>0</v>
      </c>
      <c r="G159" s="416">
        <f t="array" ref="G159">SUM(IF('6. Class A Consumption Data'!L407:M407="B",'6. Class A Consumption Data'!L405:M405))</f>
        <v>0</v>
      </c>
      <c r="H159" s="416">
        <f t="array" ref="H159">SUM(IF('6. Class A Consumption Data'!N407:O407="B",'6. Class A Consumption Data'!N405:O405))</f>
        <v>0</v>
      </c>
      <c r="I159" s="417">
        <f t="shared" si="6"/>
        <v>0</v>
      </c>
      <c r="J159" s="418">
        <f t="shared" si="7"/>
        <v>0</v>
      </c>
      <c r="K159" s="409">
        <f t="shared" si="8"/>
        <v>0</v>
      </c>
    </row>
    <row r="160" spans="1:11" hidden="1" outlineLevel="1" x14ac:dyDescent="0.35">
      <c r="A160" s="415" t="s">
        <v>419</v>
      </c>
      <c r="B160" s="415"/>
      <c r="C160" s="412">
        <f t="shared" si="9"/>
        <v>0</v>
      </c>
      <c r="D160" s="416">
        <v>0</v>
      </c>
      <c r="E160" s="416">
        <v>0</v>
      </c>
      <c r="F160" s="416">
        <f t="array" ref="F160">SUM(IF('6. Class A Consumption Data'!J410:K410="B",'6. Class A Consumption Data'!J408:K408))</f>
        <v>0</v>
      </c>
      <c r="G160" s="416">
        <f t="array" ref="G160">SUM(IF('6. Class A Consumption Data'!L410:M410="B",'6. Class A Consumption Data'!L408:M408))</f>
        <v>0</v>
      </c>
      <c r="H160" s="416">
        <f t="array" ref="H160">SUM(IF('6. Class A Consumption Data'!N410:O410="B",'6. Class A Consumption Data'!N408:O408))</f>
        <v>0</v>
      </c>
      <c r="I160" s="417">
        <f t="shared" si="6"/>
        <v>0</v>
      </c>
      <c r="J160" s="418">
        <f t="shared" si="7"/>
        <v>0</v>
      </c>
      <c r="K160" s="409">
        <f t="shared" si="8"/>
        <v>0</v>
      </c>
    </row>
    <row r="161" spans="1:11" hidden="1" outlineLevel="1" x14ac:dyDescent="0.35">
      <c r="A161" s="415" t="s">
        <v>420</v>
      </c>
      <c r="B161" s="415"/>
      <c r="C161" s="412">
        <f t="shared" si="9"/>
        <v>0</v>
      </c>
      <c r="D161" s="416">
        <v>0</v>
      </c>
      <c r="E161" s="416">
        <v>0</v>
      </c>
      <c r="F161" s="416">
        <f t="array" ref="F161">SUM(IF('6. Class A Consumption Data'!J413:K413="B",'6. Class A Consumption Data'!J411:K411))</f>
        <v>0</v>
      </c>
      <c r="G161" s="416">
        <f t="array" ref="G161">SUM(IF('6. Class A Consumption Data'!L413:M413="B",'6. Class A Consumption Data'!L411:M411))</f>
        <v>0</v>
      </c>
      <c r="H161" s="416">
        <f t="array" ref="H161">SUM(IF('6. Class A Consumption Data'!N413:O413="B",'6. Class A Consumption Data'!N411:O411))</f>
        <v>0</v>
      </c>
      <c r="I161" s="417">
        <f t="shared" si="6"/>
        <v>0</v>
      </c>
      <c r="J161" s="418">
        <f t="shared" si="7"/>
        <v>0</v>
      </c>
      <c r="K161" s="409">
        <f t="shared" si="8"/>
        <v>0</v>
      </c>
    </row>
    <row r="162" spans="1:11" hidden="1" outlineLevel="1" x14ac:dyDescent="0.35">
      <c r="A162" s="415" t="s">
        <v>421</v>
      </c>
      <c r="B162" s="415"/>
      <c r="C162" s="412">
        <f t="shared" ref="C162:C183" si="10">SUM(D162:E162)</f>
        <v>0</v>
      </c>
      <c r="D162" s="416">
        <v>0</v>
      </c>
      <c r="E162" s="416">
        <v>0</v>
      </c>
      <c r="F162" s="416">
        <f t="array" ref="F162">SUM(IF('6. Class A Consumption Data'!J416:K416="B",'6. Class A Consumption Data'!J414:K414))</f>
        <v>0</v>
      </c>
      <c r="G162" s="416">
        <f t="array" ref="G162">SUM(IF('6. Class A Consumption Data'!L416:M416="B",'6. Class A Consumption Data'!L414:M414))</f>
        <v>0</v>
      </c>
      <c r="H162" s="416">
        <f t="array" ref="H162">SUM(IF('6. Class A Consumption Data'!N416:O416="B",'6. Class A Consumption Data'!N414:O414))</f>
        <v>0</v>
      </c>
      <c r="I162" s="417">
        <f t="shared" si="6"/>
        <v>0</v>
      </c>
      <c r="J162" s="418">
        <f t="shared" si="7"/>
        <v>0</v>
      </c>
      <c r="K162" s="409">
        <f t="shared" si="8"/>
        <v>0</v>
      </c>
    </row>
    <row r="163" spans="1:11" hidden="1" outlineLevel="1" x14ac:dyDescent="0.35">
      <c r="A163" s="415" t="s">
        <v>422</v>
      </c>
      <c r="B163" s="415"/>
      <c r="C163" s="412">
        <f t="shared" si="10"/>
        <v>0</v>
      </c>
      <c r="D163" s="416">
        <v>0</v>
      </c>
      <c r="E163" s="416">
        <v>0</v>
      </c>
      <c r="F163" s="416">
        <f t="array" ref="F163">SUM(IF('6. Class A Consumption Data'!J419:K419="B",'6. Class A Consumption Data'!J417:K417))</f>
        <v>0</v>
      </c>
      <c r="G163" s="416">
        <f t="array" ref="G163">SUM(IF('6. Class A Consumption Data'!L419:M419="B",'6. Class A Consumption Data'!L417:M417))</f>
        <v>0</v>
      </c>
      <c r="H163" s="416">
        <f t="array" ref="H163">SUM(IF('6. Class A Consumption Data'!N419:O419="B",'6. Class A Consumption Data'!N417:O417))</f>
        <v>0</v>
      </c>
      <c r="I163" s="417">
        <f t="shared" ref="I163:I183" si="11">IFERROR(+C163/$C$184,0)</f>
        <v>0</v>
      </c>
      <c r="J163" s="418">
        <f t="shared" si="7"/>
        <v>0</v>
      </c>
      <c r="K163" s="409">
        <f t="shared" si="8"/>
        <v>0</v>
      </c>
    </row>
    <row r="164" spans="1:11" hidden="1" outlineLevel="1" x14ac:dyDescent="0.35">
      <c r="A164" s="415" t="s">
        <v>423</v>
      </c>
      <c r="B164" s="415"/>
      <c r="C164" s="412">
        <f t="shared" si="10"/>
        <v>0</v>
      </c>
      <c r="D164" s="416">
        <v>0</v>
      </c>
      <c r="E164" s="416">
        <v>0</v>
      </c>
      <c r="F164" s="416">
        <f t="array" ref="F164">SUM(IF('6. Class A Consumption Data'!J422:K422="B",'6. Class A Consumption Data'!J420:K420))</f>
        <v>0</v>
      </c>
      <c r="G164" s="416">
        <f t="array" ref="G164">SUM(IF('6. Class A Consumption Data'!L422:M422="B",'6. Class A Consumption Data'!L420:M420))</f>
        <v>0</v>
      </c>
      <c r="H164" s="416">
        <f t="array" ref="H164">SUM(IF('6. Class A Consumption Data'!N422:O422="B",'6. Class A Consumption Data'!N420:O420))</f>
        <v>0</v>
      </c>
      <c r="I164" s="417">
        <f t="shared" si="11"/>
        <v>0</v>
      </c>
      <c r="J164" s="418">
        <f t="shared" si="7"/>
        <v>0</v>
      </c>
      <c r="K164" s="409">
        <f t="shared" si="8"/>
        <v>0</v>
      </c>
    </row>
    <row r="165" spans="1:11" hidden="1" outlineLevel="1" x14ac:dyDescent="0.35">
      <c r="A165" s="415" t="s">
        <v>424</v>
      </c>
      <c r="B165" s="415"/>
      <c r="C165" s="412">
        <f t="shared" si="10"/>
        <v>0</v>
      </c>
      <c r="D165" s="416">
        <v>0</v>
      </c>
      <c r="E165" s="416">
        <v>0</v>
      </c>
      <c r="F165" s="416">
        <f t="array" ref="F165">SUM(IF('6. Class A Consumption Data'!J425:K425="B",'6. Class A Consumption Data'!J423:K423))</f>
        <v>0</v>
      </c>
      <c r="G165" s="416">
        <f t="array" ref="G165">SUM(IF('6. Class A Consumption Data'!L425:M425="B",'6. Class A Consumption Data'!L423:M423))</f>
        <v>0</v>
      </c>
      <c r="H165" s="416">
        <f t="array" ref="H165">SUM(IF('6. Class A Consumption Data'!N425:O425="B",'6. Class A Consumption Data'!N423:O423))</f>
        <v>0</v>
      </c>
      <c r="I165" s="417">
        <f t="shared" si="11"/>
        <v>0</v>
      </c>
      <c r="J165" s="418">
        <f t="shared" si="7"/>
        <v>0</v>
      </c>
      <c r="K165" s="409">
        <f t="shared" si="8"/>
        <v>0</v>
      </c>
    </row>
    <row r="166" spans="1:11" hidden="1" outlineLevel="1" x14ac:dyDescent="0.35">
      <c r="A166" s="415" t="s">
        <v>425</v>
      </c>
      <c r="B166" s="415"/>
      <c r="C166" s="412">
        <f t="shared" si="10"/>
        <v>0</v>
      </c>
      <c r="D166" s="416">
        <v>0</v>
      </c>
      <c r="E166" s="416">
        <v>0</v>
      </c>
      <c r="F166" s="416">
        <f t="array" ref="F166">SUM(IF('6. Class A Consumption Data'!J428:K428="B",'6. Class A Consumption Data'!J426:K426))</f>
        <v>0</v>
      </c>
      <c r="G166" s="416">
        <f t="array" ref="G166">SUM(IF('6. Class A Consumption Data'!L428:M428="B",'6. Class A Consumption Data'!L426:M426))</f>
        <v>0</v>
      </c>
      <c r="H166" s="416">
        <f t="array" ref="H166">SUM(IF('6. Class A Consumption Data'!N428:O428="B",'6. Class A Consumption Data'!N426:O426))</f>
        <v>0</v>
      </c>
      <c r="I166" s="417">
        <f t="shared" si="11"/>
        <v>0</v>
      </c>
      <c r="J166" s="418">
        <f t="shared" ref="J166:J183" si="12">+I166*$C$28</f>
        <v>0</v>
      </c>
      <c r="K166" s="409">
        <f t="shared" ref="K166:K183" si="13">+J166/12</f>
        <v>0</v>
      </c>
    </row>
    <row r="167" spans="1:11" hidden="1" outlineLevel="1" x14ac:dyDescent="0.35">
      <c r="A167" s="415" t="s">
        <v>426</v>
      </c>
      <c r="B167" s="415"/>
      <c r="C167" s="412">
        <f t="shared" si="10"/>
        <v>0</v>
      </c>
      <c r="D167" s="416">
        <v>0</v>
      </c>
      <c r="E167" s="416">
        <v>0</v>
      </c>
      <c r="F167" s="416">
        <f t="array" ref="F167">SUM(IF('6. Class A Consumption Data'!J431:K431="B",'6. Class A Consumption Data'!J429:K429))</f>
        <v>0</v>
      </c>
      <c r="G167" s="416">
        <f t="array" ref="G167">SUM(IF('6. Class A Consumption Data'!L431:M431="B",'6. Class A Consumption Data'!L429:M429))</f>
        <v>0</v>
      </c>
      <c r="H167" s="416">
        <f t="array" ref="H167">SUM(IF('6. Class A Consumption Data'!N431:O431="B",'6. Class A Consumption Data'!N429:O429))</f>
        <v>0</v>
      </c>
      <c r="I167" s="417">
        <f t="shared" si="11"/>
        <v>0</v>
      </c>
      <c r="J167" s="418">
        <f t="shared" si="12"/>
        <v>0</v>
      </c>
      <c r="K167" s="409">
        <f t="shared" si="13"/>
        <v>0</v>
      </c>
    </row>
    <row r="168" spans="1:11" hidden="1" outlineLevel="1" x14ac:dyDescent="0.35">
      <c r="A168" s="415" t="s">
        <v>427</v>
      </c>
      <c r="B168" s="415"/>
      <c r="C168" s="412">
        <f t="shared" si="10"/>
        <v>0</v>
      </c>
      <c r="D168" s="416">
        <v>0</v>
      </c>
      <c r="E168" s="416">
        <v>0</v>
      </c>
      <c r="F168" s="416">
        <f t="array" ref="F168">SUM(IF('6. Class A Consumption Data'!J434:K434="B",'6. Class A Consumption Data'!J432:K432))</f>
        <v>0</v>
      </c>
      <c r="G168" s="416">
        <f t="array" ref="G168">SUM(IF('6. Class A Consumption Data'!L434:M434="B",'6. Class A Consumption Data'!L432:M432))</f>
        <v>0</v>
      </c>
      <c r="H168" s="416">
        <f t="array" ref="H168">SUM(IF('6. Class A Consumption Data'!N434:O434="B",'6. Class A Consumption Data'!N432:O432))</f>
        <v>0</v>
      </c>
      <c r="I168" s="417">
        <f t="shared" si="11"/>
        <v>0</v>
      </c>
      <c r="J168" s="418">
        <f t="shared" si="12"/>
        <v>0</v>
      </c>
      <c r="K168" s="409">
        <f t="shared" si="13"/>
        <v>0</v>
      </c>
    </row>
    <row r="169" spans="1:11" hidden="1" outlineLevel="1" x14ac:dyDescent="0.35">
      <c r="A169" s="415" t="s">
        <v>428</v>
      </c>
      <c r="B169" s="415"/>
      <c r="C169" s="412">
        <f t="shared" si="10"/>
        <v>0</v>
      </c>
      <c r="D169" s="416">
        <v>0</v>
      </c>
      <c r="E169" s="416">
        <v>0</v>
      </c>
      <c r="F169" s="416">
        <f t="array" ref="F169">SUM(IF('6. Class A Consumption Data'!J437:K437="B",'6. Class A Consumption Data'!J435:K435))</f>
        <v>0</v>
      </c>
      <c r="G169" s="416">
        <f t="array" ref="G169">SUM(IF('6. Class A Consumption Data'!L437:M437="B",'6. Class A Consumption Data'!L435:M435))</f>
        <v>0</v>
      </c>
      <c r="H169" s="416">
        <f t="array" ref="H169">SUM(IF('6. Class A Consumption Data'!N437:O437="B",'6. Class A Consumption Data'!N435:O435))</f>
        <v>0</v>
      </c>
      <c r="I169" s="417">
        <f t="shared" si="11"/>
        <v>0</v>
      </c>
      <c r="J169" s="418">
        <f t="shared" si="12"/>
        <v>0</v>
      </c>
      <c r="K169" s="409">
        <f t="shared" si="13"/>
        <v>0</v>
      </c>
    </row>
    <row r="170" spans="1:11" hidden="1" outlineLevel="1" x14ac:dyDescent="0.35">
      <c r="A170" s="415" t="s">
        <v>429</v>
      </c>
      <c r="B170" s="415"/>
      <c r="C170" s="412">
        <f t="shared" si="10"/>
        <v>0</v>
      </c>
      <c r="D170" s="416">
        <v>0</v>
      </c>
      <c r="E170" s="416">
        <v>0</v>
      </c>
      <c r="F170" s="416">
        <f t="array" ref="F170">SUM(IF('6. Class A Consumption Data'!J440:K440="B",'6. Class A Consumption Data'!J438:K438))</f>
        <v>0</v>
      </c>
      <c r="G170" s="416">
        <f t="array" ref="G170">SUM(IF('6. Class A Consumption Data'!L440:M440="B",'6. Class A Consumption Data'!L438:M438))</f>
        <v>0</v>
      </c>
      <c r="H170" s="416">
        <f t="array" ref="H170">SUM(IF('6. Class A Consumption Data'!N440:O440="B",'6. Class A Consumption Data'!N438:O438))</f>
        <v>0</v>
      </c>
      <c r="I170" s="417">
        <f t="shared" si="11"/>
        <v>0</v>
      </c>
      <c r="J170" s="418">
        <f t="shared" si="12"/>
        <v>0</v>
      </c>
      <c r="K170" s="409">
        <f t="shared" si="13"/>
        <v>0</v>
      </c>
    </row>
    <row r="171" spans="1:11" hidden="1" outlineLevel="1" x14ac:dyDescent="0.35">
      <c r="A171" s="415" t="s">
        <v>430</v>
      </c>
      <c r="B171" s="415"/>
      <c r="C171" s="412">
        <f t="shared" si="10"/>
        <v>0</v>
      </c>
      <c r="D171" s="416">
        <v>0</v>
      </c>
      <c r="E171" s="416">
        <v>0</v>
      </c>
      <c r="F171" s="416">
        <f t="array" ref="F171">SUM(IF('6. Class A Consumption Data'!J443:K443="B",'6. Class A Consumption Data'!J441:K441))</f>
        <v>0</v>
      </c>
      <c r="G171" s="416">
        <f t="array" ref="G171">SUM(IF('6. Class A Consumption Data'!L443:M443="B",'6. Class A Consumption Data'!L441:M441))</f>
        <v>0</v>
      </c>
      <c r="H171" s="416">
        <f t="array" ref="H171">SUM(IF('6. Class A Consumption Data'!N443:O443="B",'6. Class A Consumption Data'!N441:O441))</f>
        <v>0</v>
      </c>
      <c r="I171" s="417">
        <f t="shared" si="11"/>
        <v>0</v>
      </c>
      <c r="J171" s="418">
        <f t="shared" si="12"/>
        <v>0</v>
      </c>
      <c r="K171" s="409">
        <f t="shared" si="13"/>
        <v>0</v>
      </c>
    </row>
    <row r="172" spans="1:11" hidden="1" outlineLevel="1" x14ac:dyDescent="0.35">
      <c r="A172" s="415" t="s">
        <v>431</v>
      </c>
      <c r="B172" s="415"/>
      <c r="C172" s="412">
        <f t="shared" si="10"/>
        <v>0</v>
      </c>
      <c r="D172" s="416">
        <v>0</v>
      </c>
      <c r="E172" s="416">
        <v>0</v>
      </c>
      <c r="F172" s="416">
        <f t="array" ref="F172">SUM(IF('6. Class A Consumption Data'!J446:K446="B",'6. Class A Consumption Data'!J444:K444))</f>
        <v>0</v>
      </c>
      <c r="G172" s="416">
        <f t="array" ref="G172">SUM(IF('6. Class A Consumption Data'!L446:M446="B",'6. Class A Consumption Data'!L444:M444))</f>
        <v>0</v>
      </c>
      <c r="H172" s="416">
        <f t="array" ref="H172">SUM(IF('6. Class A Consumption Data'!N446:O446="B",'6. Class A Consumption Data'!N444:O444))</f>
        <v>0</v>
      </c>
      <c r="I172" s="417">
        <f t="shared" si="11"/>
        <v>0</v>
      </c>
      <c r="J172" s="418">
        <f t="shared" si="12"/>
        <v>0</v>
      </c>
      <c r="K172" s="409">
        <f t="shared" si="13"/>
        <v>0</v>
      </c>
    </row>
    <row r="173" spans="1:11" hidden="1" outlineLevel="1" x14ac:dyDescent="0.35">
      <c r="A173" s="415" t="s">
        <v>432</v>
      </c>
      <c r="B173" s="415"/>
      <c r="C173" s="412">
        <f t="shared" si="10"/>
        <v>0</v>
      </c>
      <c r="D173" s="416">
        <v>0</v>
      </c>
      <c r="E173" s="416">
        <v>0</v>
      </c>
      <c r="F173" s="416">
        <f t="array" ref="F173">SUM(IF('6. Class A Consumption Data'!J449:K449="B",'6. Class A Consumption Data'!J447:K447))</f>
        <v>0</v>
      </c>
      <c r="G173" s="416">
        <f t="array" ref="G173">SUM(IF('6. Class A Consumption Data'!L449:M449="B",'6. Class A Consumption Data'!L447:M447))</f>
        <v>0</v>
      </c>
      <c r="H173" s="416">
        <f t="array" ref="H173">SUM(IF('6. Class A Consumption Data'!N449:O449="B",'6. Class A Consumption Data'!N447:O447))</f>
        <v>0</v>
      </c>
      <c r="I173" s="417">
        <f t="shared" si="11"/>
        <v>0</v>
      </c>
      <c r="J173" s="418">
        <f t="shared" si="12"/>
        <v>0</v>
      </c>
      <c r="K173" s="409">
        <f t="shared" si="13"/>
        <v>0</v>
      </c>
    </row>
    <row r="174" spans="1:11" hidden="1" outlineLevel="1" x14ac:dyDescent="0.35">
      <c r="A174" s="415" t="s">
        <v>433</v>
      </c>
      <c r="B174" s="415"/>
      <c r="C174" s="412">
        <f t="shared" si="10"/>
        <v>0</v>
      </c>
      <c r="D174" s="416">
        <v>0</v>
      </c>
      <c r="E174" s="416">
        <v>0</v>
      </c>
      <c r="F174" s="416">
        <f t="array" ref="F174">SUM(IF('6. Class A Consumption Data'!J452:K452="B",'6. Class A Consumption Data'!J450:K450))</f>
        <v>0</v>
      </c>
      <c r="G174" s="416">
        <f t="array" ref="G174">SUM(IF('6. Class A Consumption Data'!L452:M452="B",'6. Class A Consumption Data'!L450:M450))</f>
        <v>0</v>
      </c>
      <c r="H174" s="416">
        <f t="array" ref="H174">SUM(IF('6. Class A Consumption Data'!N452:O452="B",'6. Class A Consumption Data'!N450:O450))</f>
        <v>0</v>
      </c>
      <c r="I174" s="417">
        <f t="shared" si="11"/>
        <v>0</v>
      </c>
      <c r="J174" s="418">
        <f t="shared" si="12"/>
        <v>0</v>
      </c>
      <c r="K174" s="409">
        <f t="shared" si="13"/>
        <v>0</v>
      </c>
    </row>
    <row r="175" spans="1:11" hidden="1" outlineLevel="1" x14ac:dyDescent="0.35">
      <c r="A175" s="415" t="s">
        <v>434</v>
      </c>
      <c r="B175" s="415"/>
      <c r="C175" s="412">
        <f t="shared" si="10"/>
        <v>0</v>
      </c>
      <c r="D175" s="416">
        <v>0</v>
      </c>
      <c r="E175" s="416">
        <v>0</v>
      </c>
      <c r="F175" s="416">
        <f t="array" ref="F175">SUM(IF('6. Class A Consumption Data'!J455:K455="B",'6. Class A Consumption Data'!J453:K453))</f>
        <v>0</v>
      </c>
      <c r="G175" s="416">
        <f t="array" ref="G175">SUM(IF('6. Class A Consumption Data'!L455:M455="B",'6. Class A Consumption Data'!L453:M453))</f>
        <v>0</v>
      </c>
      <c r="H175" s="416">
        <f t="array" ref="H175">SUM(IF('6. Class A Consumption Data'!N455:O455="B",'6. Class A Consumption Data'!N453:O453))</f>
        <v>0</v>
      </c>
      <c r="I175" s="417">
        <f t="shared" si="11"/>
        <v>0</v>
      </c>
      <c r="J175" s="418">
        <f t="shared" si="12"/>
        <v>0</v>
      </c>
      <c r="K175" s="409">
        <f t="shared" si="13"/>
        <v>0</v>
      </c>
    </row>
    <row r="176" spans="1:11" hidden="1" outlineLevel="1" x14ac:dyDescent="0.35">
      <c r="A176" s="415" t="s">
        <v>435</v>
      </c>
      <c r="B176" s="415"/>
      <c r="C176" s="412">
        <f t="shared" si="10"/>
        <v>0</v>
      </c>
      <c r="D176" s="416">
        <v>0</v>
      </c>
      <c r="E176" s="416">
        <v>0</v>
      </c>
      <c r="F176" s="416">
        <f t="array" ref="F176">SUM(IF('6. Class A Consumption Data'!J458:K458="B",'6. Class A Consumption Data'!J456:K456))</f>
        <v>0</v>
      </c>
      <c r="G176" s="416">
        <f t="array" ref="G176">SUM(IF('6. Class A Consumption Data'!L458:M458="B",'6. Class A Consumption Data'!L456:M456))</f>
        <v>0</v>
      </c>
      <c r="H176" s="416">
        <f t="array" ref="H176">SUM(IF('6. Class A Consumption Data'!N458:O458="B",'6. Class A Consumption Data'!N456:O456))</f>
        <v>0</v>
      </c>
      <c r="I176" s="417">
        <f t="shared" si="11"/>
        <v>0</v>
      </c>
      <c r="J176" s="418">
        <f t="shared" si="12"/>
        <v>0</v>
      </c>
      <c r="K176" s="409">
        <f t="shared" si="13"/>
        <v>0</v>
      </c>
    </row>
    <row r="177" spans="1:11" hidden="1" outlineLevel="1" x14ac:dyDescent="0.35">
      <c r="A177" s="415" t="s">
        <v>436</v>
      </c>
      <c r="B177" s="415"/>
      <c r="C177" s="412">
        <f t="shared" si="10"/>
        <v>0</v>
      </c>
      <c r="D177" s="416">
        <v>0</v>
      </c>
      <c r="E177" s="416">
        <v>0</v>
      </c>
      <c r="F177" s="416">
        <f t="array" ref="F177">SUM(IF('6. Class A Consumption Data'!J461:K461="B",'6. Class A Consumption Data'!J459:K459))</f>
        <v>0</v>
      </c>
      <c r="G177" s="416">
        <f t="array" ref="G177">SUM(IF('6. Class A Consumption Data'!L461:M461="B",'6. Class A Consumption Data'!L459:M459))</f>
        <v>0</v>
      </c>
      <c r="H177" s="416">
        <f t="array" ref="H177">SUM(IF('6. Class A Consumption Data'!N461:O461="B",'6. Class A Consumption Data'!N459:O459))</f>
        <v>0</v>
      </c>
      <c r="I177" s="417">
        <f t="shared" si="11"/>
        <v>0</v>
      </c>
      <c r="J177" s="418">
        <f t="shared" si="12"/>
        <v>0</v>
      </c>
      <c r="K177" s="409">
        <f t="shared" si="13"/>
        <v>0</v>
      </c>
    </row>
    <row r="178" spans="1:11" hidden="1" outlineLevel="1" x14ac:dyDescent="0.35">
      <c r="A178" s="415" t="s">
        <v>437</v>
      </c>
      <c r="B178" s="415"/>
      <c r="C178" s="412">
        <f t="shared" si="10"/>
        <v>0</v>
      </c>
      <c r="D178" s="416">
        <v>0</v>
      </c>
      <c r="E178" s="416">
        <v>0</v>
      </c>
      <c r="F178" s="416">
        <f t="array" ref="F178">SUM(IF('6. Class A Consumption Data'!J464:K464="B",'6. Class A Consumption Data'!J462:K462))</f>
        <v>0</v>
      </c>
      <c r="G178" s="416">
        <f t="array" ref="G178">SUM(IF('6. Class A Consumption Data'!L464:M464="B",'6. Class A Consumption Data'!L462:M462))</f>
        <v>0</v>
      </c>
      <c r="H178" s="416">
        <f t="array" ref="H178">SUM(IF('6. Class A Consumption Data'!N464:O464="B",'6. Class A Consumption Data'!N462:O462))</f>
        <v>0</v>
      </c>
      <c r="I178" s="417">
        <f t="shared" si="11"/>
        <v>0</v>
      </c>
      <c r="J178" s="418">
        <f t="shared" si="12"/>
        <v>0</v>
      </c>
      <c r="K178" s="409">
        <f t="shared" si="13"/>
        <v>0</v>
      </c>
    </row>
    <row r="179" spans="1:11" hidden="1" outlineLevel="1" x14ac:dyDescent="0.35">
      <c r="A179" s="415" t="s">
        <v>438</v>
      </c>
      <c r="B179" s="415"/>
      <c r="C179" s="412">
        <f t="shared" si="10"/>
        <v>0</v>
      </c>
      <c r="D179" s="416">
        <v>0</v>
      </c>
      <c r="E179" s="416">
        <v>0</v>
      </c>
      <c r="F179" s="416">
        <f t="array" ref="F179">SUM(IF('6. Class A Consumption Data'!J467:K467="B",'6. Class A Consumption Data'!J465:K465))</f>
        <v>0</v>
      </c>
      <c r="G179" s="416">
        <f t="array" ref="G179">SUM(IF('6. Class A Consumption Data'!L467:M467="B",'6. Class A Consumption Data'!L465:M465))</f>
        <v>0</v>
      </c>
      <c r="H179" s="416">
        <f t="array" ref="H179">SUM(IF('6. Class A Consumption Data'!N467:O467="B",'6. Class A Consumption Data'!N465:O465))</f>
        <v>0</v>
      </c>
      <c r="I179" s="417">
        <f t="shared" si="11"/>
        <v>0</v>
      </c>
      <c r="J179" s="418">
        <f t="shared" si="12"/>
        <v>0</v>
      </c>
      <c r="K179" s="409">
        <f t="shared" si="13"/>
        <v>0</v>
      </c>
    </row>
    <row r="180" spans="1:11" hidden="1" outlineLevel="1" x14ac:dyDescent="0.35">
      <c r="A180" s="415" t="s">
        <v>439</v>
      </c>
      <c r="B180" s="415"/>
      <c r="C180" s="412">
        <f t="shared" si="10"/>
        <v>0</v>
      </c>
      <c r="D180" s="416">
        <v>0</v>
      </c>
      <c r="E180" s="416">
        <v>0</v>
      </c>
      <c r="F180" s="416">
        <f t="array" ref="F180">SUM(IF('6. Class A Consumption Data'!J470:K470="B",'6. Class A Consumption Data'!J468:K468))</f>
        <v>0</v>
      </c>
      <c r="G180" s="416">
        <f t="array" ref="G180">SUM(IF('6. Class A Consumption Data'!L470:M470="B",'6. Class A Consumption Data'!L468:M468))</f>
        <v>0</v>
      </c>
      <c r="H180" s="416">
        <f t="array" ref="H180">SUM(IF('6. Class A Consumption Data'!N470:O470="B",'6. Class A Consumption Data'!N468:O468))</f>
        <v>0</v>
      </c>
      <c r="I180" s="417">
        <f t="shared" si="11"/>
        <v>0</v>
      </c>
      <c r="J180" s="418">
        <f t="shared" si="12"/>
        <v>0</v>
      </c>
      <c r="K180" s="409">
        <f t="shared" si="13"/>
        <v>0</v>
      </c>
    </row>
    <row r="181" spans="1:11" hidden="1" outlineLevel="1" x14ac:dyDescent="0.35">
      <c r="A181" s="415" t="s">
        <v>440</v>
      </c>
      <c r="B181" s="415"/>
      <c r="C181" s="412">
        <f t="shared" si="10"/>
        <v>0</v>
      </c>
      <c r="D181" s="416">
        <v>0</v>
      </c>
      <c r="E181" s="416">
        <v>0</v>
      </c>
      <c r="F181" s="416">
        <f t="array" ref="F181">SUM(IF('6. Class A Consumption Data'!J473:K473="B",'6. Class A Consumption Data'!J471:K471))</f>
        <v>0</v>
      </c>
      <c r="G181" s="416">
        <f t="array" ref="G181">SUM(IF('6. Class A Consumption Data'!L473:M473="B",'6. Class A Consumption Data'!L471:M471))</f>
        <v>0</v>
      </c>
      <c r="H181" s="416">
        <f t="array" ref="H181">SUM(IF('6. Class A Consumption Data'!N473:O473="B",'6. Class A Consumption Data'!N471:O471))</f>
        <v>0</v>
      </c>
      <c r="I181" s="417">
        <f t="shared" si="11"/>
        <v>0</v>
      </c>
      <c r="J181" s="418">
        <f t="shared" si="12"/>
        <v>0</v>
      </c>
      <c r="K181" s="409">
        <f t="shared" si="13"/>
        <v>0</v>
      </c>
    </row>
    <row r="182" spans="1:11" hidden="1" outlineLevel="1" x14ac:dyDescent="0.35">
      <c r="A182" s="415" t="s">
        <v>441</v>
      </c>
      <c r="B182" s="415"/>
      <c r="C182" s="412">
        <f t="shared" si="10"/>
        <v>0</v>
      </c>
      <c r="D182" s="416">
        <v>0</v>
      </c>
      <c r="E182" s="416">
        <v>0</v>
      </c>
      <c r="F182" s="416">
        <f t="array" ref="F182">SUM(IF('6. Class A Consumption Data'!J476:K476="B",'6. Class A Consumption Data'!J474:K474))</f>
        <v>0</v>
      </c>
      <c r="G182" s="416">
        <f t="array" ref="G182">SUM(IF('6. Class A Consumption Data'!L476:M476="B",'6. Class A Consumption Data'!L474:M474))</f>
        <v>0</v>
      </c>
      <c r="H182" s="416">
        <f t="array" ref="H182">SUM(IF('6. Class A Consumption Data'!N476:O476="B",'6. Class A Consumption Data'!N474:O474))</f>
        <v>0</v>
      </c>
      <c r="I182" s="417">
        <f t="shared" si="11"/>
        <v>0</v>
      </c>
      <c r="J182" s="418">
        <f t="shared" si="12"/>
        <v>0</v>
      </c>
      <c r="K182" s="409">
        <f t="shared" si="13"/>
        <v>0</v>
      </c>
    </row>
    <row r="183" spans="1:11" hidden="1" outlineLevel="1" x14ac:dyDescent="0.35">
      <c r="A183" s="411" t="s">
        <v>442</v>
      </c>
      <c r="B183" s="411"/>
      <c r="C183" s="412">
        <f t="shared" si="10"/>
        <v>0</v>
      </c>
      <c r="D183" s="412">
        <v>0</v>
      </c>
      <c r="E183" s="412">
        <v>0</v>
      </c>
      <c r="F183" s="412">
        <f t="array" ref="F183">SUM(IF('6. Class A Consumption Data'!J479:K479="B",'6. Class A Consumption Data'!J477:K477))</f>
        <v>0</v>
      </c>
      <c r="G183" s="412">
        <f t="array" ref="G183">SUM(IF('6. Class A Consumption Data'!L479:M479="B",'6. Class A Consumption Data'!L477:M477))</f>
        <v>0</v>
      </c>
      <c r="H183" s="412">
        <f t="array" ref="H183">SUM(IF('6. Class A Consumption Data'!N479:O479="B",'6. Class A Consumption Data'!N477:O477))</f>
        <v>0</v>
      </c>
      <c r="I183" s="413">
        <f t="shared" si="11"/>
        <v>0</v>
      </c>
      <c r="J183" s="414">
        <f t="shared" si="12"/>
        <v>0</v>
      </c>
      <c r="K183" s="409">
        <f t="shared" si="13"/>
        <v>0</v>
      </c>
    </row>
    <row r="184" spans="1:11" collapsed="1" x14ac:dyDescent="0.35">
      <c r="A184" s="415" t="s">
        <v>245</v>
      </c>
      <c r="B184" s="415"/>
      <c r="C184" s="416">
        <f t="shared" ref="C184:J184" si="14">SUM(C34:C183)</f>
        <v>893930556.41119194</v>
      </c>
      <c r="D184" s="416">
        <f t="shared" si="14"/>
        <v>480114078.77785188</v>
      </c>
      <c r="E184" s="416">
        <f t="shared" si="14"/>
        <v>413816477.63334</v>
      </c>
      <c r="F184" s="416">
        <f t="shared" si="14"/>
        <v>0</v>
      </c>
      <c r="G184" s="416">
        <f t="shared" si="14"/>
        <v>0</v>
      </c>
      <c r="H184" s="416">
        <f t="shared" si="14"/>
        <v>0</v>
      </c>
      <c r="I184" s="417">
        <f t="shared" si="14"/>
        <v>0.99999999999999989</v>
      </c>
      <c r="J184" s="409">
        <f t="shared" si="14"/>
        <v>-1095841.7855085151</v>
      </c>
      <c r="K184" s="425"/>
    </row>
  </sheetData>
  <mergeCells count="5">
    <mergeCell ref="A14:J14"/>
    <mergeCell ref="C16:I16"/>
    <mergeCell ref="A17:F17"/>
    <mergeCell ref="A25:C25"/>
    <mergeCell ref="A31:E31"/>
  </mergeCells>
  <pageMargins left="0.70866141732283472" right="0.70866141732283472" top="1.3385826771653544" bottom="0.47244094488188981" header="0.31496062992125984" footer="0.31496062992125984"/>
  <pageSetup scale="55" fitToHeight="0" orientation="landscape" r:id="rId1"/>
  <headerFooter scaleWithDoc="0">
    <oddHeader>&amp;R&amp;7Toronto Hydro-Electric System Limited 
EB-2022-0065
Tab 3
Schedule 1
ORIGINAL
Page &amp;P of &amp;N</oddHeader>
    <oddFooter>&amp;C&amp;7&amp;A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AABCF-0AC1-4E2C-9166-2A75DB65AB83}">
  <sheetPr>
    <pageSetUpPr fitToPage="1"/>
  </sheetPr>
  <dimension ref="A1:Z30"/>
  <sheetViews>
    <sheetView showGridLines="0" zoomScale="70" zoomScaleNormal="70" workbookViewId="0"/>
  </sheetViews>
  <sheetFormatPr defaultColWidth="9.26953125" defaultRowHeight="14.5" x14ac:dyDescent="0.35"/>
  <cols>
    <col min="1" max="1" width="56" bestFit="1" customWidth="1"/>
    <col min="2" max="2" width="13.7265625" customWidth="1"/>
    <col min="3" max="3" width="30.26953125" customWidth="1"/>
    <col min="4" max="4" width="20.7265625" hidden="1" customWidth="1"/>
    <col min="5" max="5" width="29.26953125" customWidth="1"/>
    <col min="6" max="6" width="18.54296875" hidden="1" customWidth="1"/>
    <col min="7" max="7" width="31.7265625" customWidth="1"/>
    <col min="8" max="8" width="18.54296875" hidden="1" customWidth="1"/>
    <col min="9" max="9" width="41.7265625" customWidth="1"/>
    <col min="10" max="10" width="24.7265625" hidden="1" customWidth="1"/>
    <col min="11" max="11" width="18.54296875" customWidth="1"/>
    <col min="12" max="12" width="18.7265625" bestFit="1" customWidth="1"/>
    <col min="13" max="13" width="18.26953125" customWidth="1"/>
    <col min="14" max="14" width="9.453125" style="436" customWidth="1"/>
  </cols>
  <sheetData>
    <row r="1" spans="1:26" ht="21" customHeight="1" x14ac:dyDescent="0.35">
      <c r="A1" s="127"/>
      <c r="B1" s="127"/>
      <c r="C1" s="127"/>
      <c r="D1" s="127"/>
      <c r="E1" s="127"/>
      <c r="F1" s="127"/>
      <c r="G1" s="127"/>
      <c r="H1" s="127"/>
      <c r="I1" s="127"/>
      <c r="J1" s="127"/>
      <c r="K1" s="127"/>
      <c r="L1" s="127"/>
      <c r="M1" s="127"/>
      <c r="N1" s="367"/>
      <c r="O1" s="127"/>
      <c r="P1" s="127"/>
      <c r="Q1" s="127"/>
      <c r="R1" s="127"/>
      <c r="S1" s="127"/>
      <c r="T1" s="127"/>
      <c r="U1" s="127"/>
      <c r="V1" s="127"/>
      <c r="W1" s="127"/>
      <c r="X1" s="127"/>
      <c r="Y1" s="127"/>
      <c r="Z1" s="127"/>
    </row>
    <row r="2" spans="1:26" ht="10.5" customHeight="1" x14ac:dyDescent="0.35">
      <c r="A2" s="127"/>
      <c r="B2" s="214" t="b">
        <v>1</v>
      </c>
      <c r="C2" s="127"/>
      <c r="D2" s="127"/>
      <c r="E2" s="127"/>
      <c r="F2" s="127"/>
      <c r="G2" s="127"/>
      <c r="H2" s="127"/>
      <c r="I2" s="127"/>
      <c r="J2" s="127"/>
      <c r="K2" s="127"/>
      <c r="L2" s="127"/>
      <c r="M2" s="127"/>
      <c r="N2" s="367"/>
      <c r="O2" s="127"/>
      <c r="P2" s="127"/>
      <c r="Q2" s="127"/>
      <c r="R2" s="127"/>
      <c r="S2" s="127"/>
      <c r="T2" s="127"/>
      <c r="U2" s="127"/>
      <c r="V2" s="127"/>
      <c r="W2" s="127"/>
      <c r="X2" s="127"/>
      <c r="Y2" s="127"/>
      <c r="Z2" s="127"/>
    </row>
    <row r="3" spans="1:26" ht="10.5" customHeight="1" x14ac:dyDescent="0.35">
      <c r="A3" s="127"/>
      <c r="B3" s="127"/>
      <c r="C3" s="127"/>
      <c r="D3" s="127"/>
      <c r="E3" s="127"/>
      <c r="F3" s="127"/>
      <c r="G3" s="127"/>
      <c r="H3" s="127"/>
      <c r="I3" s="127"/>
      <c r="J3" s="127"/>
      <c r="K3" s="127"/>
      <c r="L3" s="127"/>
      <c r="M3" s="127"/>
      <c r="N3" s="367"/>
      <c r="O3" s="127"/>
      <c r="P3" s="127"/>
      <c r="Q3" s="127"/>
      <c r="R3" s="127"/>
      <c r="S3" s="127"/>
      <c r="T3" s="127"/>
      <c r="U3" s="127"/>
      <c r="V3" s="127"/>
      <c r="W3" s="127"/>
      <c r="X3" s="127"/>
      <c r="Y3" s="127"/>
      <c r="Z3" s="127"/>
    </row>
    <row r="4" spans="1:26" ht="10.5" customHeight="1" x14ac:dyDescent="0.35">
      <c r="A4" s="127"/>
      <c r="B4" s="127"/>
      <c r="C4" s="127"/>
      <c r="D4" s="127"/>
      <c r="E4" s="127"/>
      <c r="F4" s="127"/>
      <c r="G4" s="127"/>
      <c r="H4" s="127"/>
      <c r="I4" s="127"/>
      <c r="J4" s="127"/>
      <c r="K4" s="127"/>
      <c r="L4" s="127"/>
      <c r="M4" s="127"/>
      <c r="N4" s="367"/>
      <c r="O4" s="127"/>
      <c r="P4" s="127"/>
      <c r="Q4" s="127"/>
      <c r="R4" s="127"/>
      <c r="S4" s="127"/>
      <c r="T4" s="127"/>
      <c r="U4" s="127"/>
      <c r="V4" s="127"/>
      <c r="W4" s="127"/>
      <c r="X4" s="127"/>
      <c r="Y4" s="127"/>
      <c r="Z4" s="127"/>
    </row>
    <row r="5" spans="1:26" ht="10.5" customHeight="1" x14ac:dyDescent="0.35">
      <c r="A5" s="127"/>
      <c r="B5" s="127"/>
      <c r="C5" s="127"/>
      <c r="D5" s="127"/>
      <c r="E5" s="127"/>
      <c r="F5" s="127"/>
      <c r="G5" s="127"/>
      <c r="H5" s="127"/>
      <c r="I5" s="127"/>
      <c r="J5" s="127"/>
      <c r="K5" s="127"/>
      <c r="L5" s="127"/>
      <c r="M5" s="127"/>
      <c r="N5" s="367"/>
      <c r="O5" s="127"/>
      <c r="P5" s="127"/>
      <c r="Q5" s="127"/>
      <c r="R5" s="127"/>
      <c r="S5" s="127"/>
      <c r="T5" s="127"/>
      <c r="U5" s="127"/>
      <c r="V5" s="127"/>
      <c r="W5" s="127"/>
      <c r="X5" s="127"/>
      <c r="Y5" s="127"/>
      <c r="Z5" s="127"/>
    </row>
    <row r="6" spans="1:26" ht="10.5" customHeight="1" x14ac:dyDescent="0.35">
      <c r="A6" s="127"/>
      <c r="B6" s="127" t="s">
        <v>245</v>
      </c>
      <c r="C6" s="127"/>
      <c r="D6" s="127"/>
      <c r="E6" s="127"/>
      <c r="F6" s="127"/>
      <c r="G6" s="127"/>
      <c r="H6" s="127"/>
      <c r="I6" s="127"/>
      <c r="J6" s="127"/>
      <c r="K6" s="127"/>
      <c r="L6" s="127"/>
      <c r="M6" s="127"/>
      <c r="N6" s="367"/>
      <c r="O6" s="127"/>
      <c r="P6" s="127"/>
      <c r="Q6" s="127"/>
      <c r="R6" s="127"/>
      <c r="S6" s="127"/>
      <c r="T6" s="127"/>
      <c r="U6" s="127"/>
      <c r="V6" s="127"/>
      <c r="W6" s="127"/>
      <c r="X6" s="127"/>
      <c r="Y6" s="127"/>
      <c r="Z6" s="127"/>
    </row>
    <row r="7" spans="1:26" ht="10.5" customHeight="1" x14ac:dyDescent="0.35">
      <c r="A7" s="127"/>
      <c r="B7" s="127"/>
      <c r="C7" s="127"/>
      <c r="D7" s="127"/>
      <c r="E7" s="127"/>
      <c r="F7" s="127"/>
      <c r="G7" s="127"/>
      <c r="H7" s="127"/>
      <c r="I7" s="127"/>
      <c r="J7" s="127"/>
      <c r="K7" s="127"/>
      <c r="L7" s="127"/>
      <c r="M7" s="127"/>
      <c r="N7" s="367"/>
      <c r="O7" s="127"/>
      <c r="P7" s="127"/>
      <c r="Q7" s="127"/>
      <c r="R7" s="127"/>
      <c r="S7" s="127"/>
      <c r="T7" s="127"/>
      <c r="U7" s="127"/>
      <c r="V7" s="127"/>
      <c r="W7" s="127"/>
      <c r="X7" s="127"/>
      <c r="Y7" s="127"/>
      <c r="Z7" s="127"/>
    </row>
    <row r="8" spans="1:26" ht="10.5" customHeight="1" x14ac:dyDescent="0.35">
      <c r="A8" s="127"/>
      <c r="B8" s="127"/>
      <c r="C8" s="127"/>
      <c r="D8" s="127"/>
      <c r="E8" s="127"/>
      <c r="F8" s="127"/>
      <c r="G8" s="127"/>
      <c r="H8" s="127"/>
      <c r="I8" s="127"/>
      <c r="J8" s="127"/>
      <c r="K8" s="127"/>
      <c r="L8" s="127"/>
      <c r="M8" s="127"/>
      <c r="N8" s="367"/>
      <c r="O8" s="127"/>
      <c r="P8" s="127"/>
      <c r="Q8" s="127"/>
      <c r="R8" s="127"/>
      <c r="S8" s="127"/>
      <c r="T8" s="127"/>
      <c r="U8" s="127"/>
      <c r="V8" s="127"/>
      <c r="W8" s="127"/>
      <c r="X8" s="127"/>
      <c r="Y8" s="127"/>
      <c r="Z8" s="127"/>
    </row>
    <row r="9" spans="1:26" ht="10.5" customHeight="1" x14ac:dyDescent="0.35">
      <c r="A9" s="127"/>
      <c r="B9" s="127"/>
      <c r="C9" s="127"/>
      <c r="D9" s="127"/>
      <c r="E9" s="127"/>
      <c r="F9" s="127"/>
      <c r="G9" s="127"/>
      <c r="H9" s="127"/>
      <c r="I9" s="127"/>
      <c r="J9" s="127"/>
      <c r="K9" s="127"/>
      <c r="L9" s="127"/>
      <c r="M9" s="127"/>
      <c r="N9" s="367"/>
      <c r="O9" s="127"/>
      <c r="P9" s="127"/>
      <c r="Q9" s="127"/>
      <c r="R9" s="127"/>
      <c r="S9" s="127"/>
      <c r="T9" s="127"/>
      <c r="U9" s="127"/>
      <c r="V9" s="127"/>
      <c r="W9" s="127"/>
      <c r="X9" s="127"/>
      <c r="Y9" s="127"/>
      <c r="Z9" s="127"/>
    </row>
    <row r="10" spans="1:26" ht="9.75" customHeight="1" x14ac:dyDescent="0.35">
      <c r="A10" s="127"/>
      <c r="B10" s="127"/>
      <c r="C10" s="127"/>
      <c r="D10" s="127"/>
      <c r="E10" s="127"/>
      <c r="F10" s="127"/>
      <c r="G10" s="127"/>
      <c r="H10" s="127"/>
      <c r="I10" s="127"/>
      <c r="J10" s="127"/>
      <c r="K10" s="127"/>
      <c r="L10" s="127"/>
      <c r="M10" s="127"/>
      <c r="N10" s="367"/>
      <c r="O10" s="127"/>
      <c r="P10" s="127"/>
      <c r="Q10" s="127"/>
      <c r="R10" s="127"/>
      <c r="S10" s="127"/>
      <c r="T10" s="127"/>
      <c r="U10" s="127"/>
      <c r="V10" s="127"/>
      <c r="W10" s="127"/>
      <c r="X10" s="127"/>
      <c r="Y10" s="127"/>
      <c r="Z10" s="127"/>
    </row>
    <row r="11" spans="1:26" ht="63.75" customHeight="1" x14ac:dyDescent="0.35">
      <c r="A11" s="127"/>
      <c r="B11" s="127"/>
      <c r="C11" s="127"/>
      <c r="D11" s="127"/>
      <c r="E11" s="127"/>
      <c r="F11" s="127"/>
      <c r="G11" s="127"/>
      <c r="H11" s="127"/>
      <c r="I11" s="127"/>
      <c r="J11" s="127"/>
      <c r="K11" s="127"/>
      <c r="L11" s="127"/>
      <c r="M11" s="127"/>
      <c r="N11" s="367"/>
      <c r="O11" s="127"/>
      <c r="P11" s="127"/>
      <c r="Q11" s="127"/>
      <c r="R11" s="127"/>
      <c r="S11" s="127"/>
      <c r="T11" s="127"/>
      <c r="U11" s="127"/>
      <c r="V11" s="127"/>
      <c r="W11" s="127"/>
      <c r="X11" s="127"/>
      <c r="Y11" s="127"/>
      <c r="Z11" s="127"/>
    </row>
    <row r="12" spans="1:26" ht="81.650000000000006" customHeight="1" x14ac:dyDescent="0.35">
      <c r="A12" s="882" t="s">
        <v>635</v>
      </c>
      <c r="B12" s="883"/>
      <c r="C12" s="883"/>
      <c r="D12" s="883"/>
      <c r="E12" s="883"/>
      <c r="F12" s="883"/>
      <c r="G12" s="883"/>
      <c r="H12" s="426"/>
      <c r="I12" s="884" t="s">
        <v>636</v>
      </c>
      <c r="J12" s="885"/>
      <c r="K12" s="427">
        <v>12</v>
      </c>
      <c r="L12" s="428"/>
      <c r="M12" s="127"/>
      <c r="N12" s="367"/>
      <c r="O12" s="127"/>
      <c r="P12" s="127"/>
      <c r="Q12" s="127"/>
      <c r="R12" s="127"/>
      <c r="S12" s="127"/>
      <c r="T12" s="127"/>
      <c r="U12" s="127"/>
      <c r="V12" s="127"/>
      <c r="W12" s="127"/>
      <c r="X12" s="127"/>
      <c r="Y12" s="127"/>
      <c r="Z12" s="127"/>
    </row>
    <row r="13" spans="1:26" ht="45" customHeight="1" x14ac:dyDescent="0.35">
      <c r="A13" s="200"/>
      <c r="B13" s="200"/>
      <c r="C13" s="200"/>
      <c r="D13" s="200"/>
      <c r="E13" s="200"/>
      <c r="F13" s="200"/>
      <c r="G13" s="200"/>
      <c r="H13" s="200"/>
      <c r="I13" s="886" t="s">
        <v>637</v>
      </c>
      <c r="J13" s="886"/>
      <c r="K13" s="429"/>
      <c r="L13" s="887" t="str">
        <f>IF(K13&gt;0, "Rate Rider Recovery to be used below", "If no rate rider recovery period is proposed then the default recovery period of 12 months will be used")</f>
        <v>If no rate rider recovery period is proposed then the default recovery period of 12 months will be used</v>
      </c>
      <c r="M13" s="888"/>
      <c r="N13" s="367"/>
      <c r="O13" s="127"/>
      <c r="P13" s="127"/>
      <c r="Q13" s="127"/>
      <c r="R13" s="127"/>
      <c r="S13" s="127"/>
      <c r="T13" s="127"/>
      <c r="U13" s="127"/>
      <c r="V13" s="127"/>
      <c r="W13" s="127"/>
      <c r="X13" s="127"/>
      <c r="Y13" s="127"/>
      <c r="Z13" s="127"/>
    </row>
    <row r="14" spans="1:26" s="326" customFormat="1" ht="65.5" x14ac:dyDescent="0.35">
      <c r="A14" s="196"/>
      <c r="B14" s="430"/>
      <c r="C14" s="431" t="s">
        <v>638</v>
      </c>
      <c r="D14" s="431"/>
      <c r="E14" s="431" t="s">
        <v>639</v>
      </c>
      <c r="F14" s="431"/>
      <c r="G14" s="431" t="s">
        <v>640</v>
      </c>
      <c r="H14" s="431"/>
      <c r="I14" s="431" t="s">
        <v>641</v>
      </c>
      <c r="J14" s="432"/>
      <c r="K14" s="433" t="s">
        <v>642</v>
      </c>
      <c r="L14" s="431" t="s">
        <v>643</v>
      </c>
      <c r="M14" s="433" t="s">
        <v>644</v>
      </c>
      <c r="N14" s="434"/>
      <c r="O14" s="196"/>
      <c r="P14" s="196"/>
      <c r="Q14" s="196"/>
      <c r="R14" s="196"/>
      <c r="S14" s="196"/>
      <c r="T14" s="196"/>
      <c r="U14" s="196"/>
      <c r="V14" s="196"/>
      <c r="W14" s="196"/>
      <c r="X14" s="196"/>
      <c r="Y14" s="196"/>
      <c r="Z14" s="196"/>
    </row>
    <row r="15" spans="1:26" s="436" customFormat="1" ht="15.75" customHeight="1" x14ac:dyDescent="0.35">
      <c r="A15" s="367"/>
      <c r="B15" s="367"/>
      <c r="C15" s="435" t="s">
        <v>243</v>
      </c>
      <c r="D15" s="435" t="s">
        <v>292</v>
      </c>
      <c r="E15" s="435" t="s">
        <v>243</v>
      </c>
      <c r="F15" s="435" t="s">
        <v>292</v>
      </c>
      <c r="G15" s="435" t="s">
        <v>243</v>
      </c>
      <c r="H15" s="435" t="s">
        <v>292</v>
      </c>
      <c r="I15" s="435" t="s">
        <v>243</v>
      </c>
      <c r="J15" s="435" t="s">
        <v>292</v>
      </c>
      <c r="K15" s="367"/>
      <c r="L15" s="367"/>
      <c r="M15" s="367"/>
      <c r="N15" s="367"/>
      <c r="O15" s="367"/>
      <c r="P15" s="367"/>
      <c r="Q15" s="367"/>
      <c r="R15" s="367"/>
      <c r="S15" s="367"/>
      <c r="T15" s="367"/>
      <c r="U15" s="367"/>
      <c r="V15" s="367"/>
      <c r="W15" s="367"/>
      <c r="X15" s="367"/>
      <c r="Y15" s="367"/>
      <c r="Z15" s="367"/>
    </row>
    <row r="16" spans="1:26" ht="15" customHeight="1" x14ac:dyDescent="0.35">
      <c r="A16" s="127"/>
      <c r="B16" s="127"/>
      <c r="C16" s="127"/>
      <c r="D16" s="127"/>
      <c r="E16" s="127"/>
      <c r="F16" s="127"/>
      <c r="G16" s="127"/>
      <c r="H16" s="127"/>
      <c r="I16" s="127"/>
      <c r="J16" s="127"/>
      <c r="K16" s="127"/>
      <c r="L16" s="127"/>
      <c r="M16" s="127"/>
      <c r="N16" s="367"/>
      <c r="O16" s="127"/>
      <c r="P16" s="127"/>
      <c r="Q16" s="127"/>
      <c r="R16" s="127"/>
      <c r="S16" s="127"/>
      <c r="T16" s="127"/>
      <c r="U16" s="127"/>
      <c r="V16" s="127"/>
      <c r="W16" s="127"/>
      <c r="X16" s="127"/>
      <c r="Y16" s="127"/>
      <c r="Z16" s="127"/>
    </row>
    <row r="17" spans="1:26" x14ac:dyDescent="0.35">
      <c r="A17" s="227" t="s">
        <v>200</v>
      </c>
      <c r="B17" s="437" t="s">
        <v>243</v>
      </c>
      <c r="C17" s="447">
        <f>'4. Billing Det. for Def-Var'!E17</f>
        <v>67382448</v>
      </c>
      <c r="D17" s="438">
        <v>0</v>
      </c>
      <c r="E17" s="439">
        <f t="array" ref="E17">SUM(IF('6. Class A Consumption Data'!D492:D791=A17,'6. Class A Consumption Data'!F492:F791))</f>
        <v>0</v>
      </c>
      <c r="F17" s="438"/>
      <c r="G17" s="439">
        <f t="array" ref="G17">SUM(IF(('6. Class A Consumption Data'!D30:D479=A17)*('6. Class A Consumption Data'!B30:B479 &lt;&gt; "A"),'6. Class A Consumption Data'!F30:G479))</f>
        <v>0</v>
      </c>
      <c r="H17" s="127"/>
      <c r="I17" s="438">
        <f t="shared" ref="I17:I25" si="0">ROUND((C17-E17-G17),0)</f>
        <v>67382448</v>
      </c>
      <c r="J17" s="438">
        <f t="shared" ref="J17:J25" si="1">(D17-F17-H17)</f>
        <v>0</v>
      </c>
      <c r="K17" s="313">
        <f>(I17/I26)</f>
        <v>1.0020316473702129E-2</v>
      </c>
      <c r="L17" s="440">
        <f>ROUND(('6.1a GA Allocation'!$C$29*K17),0)</f>
        <v>-169290</v>
      </c>
      <c r="M17" s="678">
        <f>ROUND(IF(ISERROR(L17/I17),0,IF(OR(ISBLANK(K13), OR(K13=0, K13="")), L17/I17/(K12/12), L17/I17/(K13/12))),5)</f>
        <v>-2.5100000000000001E-3</v>
      </c>
      <c r="N17" s="367" t="s">
        <v>243</v>
      </c>
      <c r="O17" s="127"/>
      <c r="P17" s="127"/>
      <c r="Q17" s="127"/>
      <c r="R17" s="127"/>
      <c r="S17" s="127"/>
      <c r="T17" s="127"/>
      <c r="U17" s="127"/>
      <c r="V17" s="127"/>
      <c r="W17" s="127"/>
      <c r="X17" s="127"/>
      <c r="Y17" s="127"/>
      <c r="Z17" s="127"/>
    </row>
    <row r="18" spans="1:26" ht="29" x14ac:dyDescent="0.35">
      <c r="A18" s="227" t="s">
        <v>208</v>
      </c>
      <c r="B18" s="437" t="s">
        <v>243</v>
      </c>
      <c r="C18" s="447">
        <f>'4. Billing Det. for Def-Var'!E18</f>
        <v>471643.01358631125</v>
      </c>
      <c r="D18" s="438">
        <v>0</v>
      </c>
      <c r="E18" s="439">
        <f t="array" ref="E18">SUM(IF('6. Class A Consumption Data'!D492:D791=A18,'6. Class A Consumption Data'!F492:F791))</f>
        <v>0</v>
      </c>
      <c r="F18" s="438"/>
      <c r="G18" s="439">
        <f t="array" ref="G18">SUM(IF(('6. Class A Consumption Data'!D30:D479=A18)*('6. Class A Consumption Data'!B30:B479 &lt;&gt; "A"),'6. Class A Consumption Data'!F30:G479))</f>
        <v>0</v>
      </c>
      <c r="H18" s="127"/>
      <c r="I18" s="438">
        <f t="shared" si="0"/>
        <v>471643</v>
      </c>
      <c r="J18" s="438">
        <f t="shared" si="1"/>
        <v>0</v>
      </c>
      <c r="K18" s="313">
        <f>(I18/I26)</f>
        <v>7.0137139015879818E-5</v>
      </c>
      <c r="L18" s="440">
        <f>ROUND(('6.1a GA Allocation'!$C$29*K18),0)</f>
        <v>-1185</v>
      </c>
      <c r="M18" s="678">
        <f>ROUND(IF(ISERROR(L18/I18),0,IF(OR(ISBLANK(K13), OR(K13=0, K13="")), L18/I18/(K12/12), L18/I18/(K13/12))),5)</f>
        <v>-2.5100000000000001E-3</v>
      </c>
      <c r="N18" s="367"/>
      <c r="O18" s="127"/>
      <c r="P18" s="127"/>
      <c r="Q18" s="127"/>
      <c r="R18" s="127"/>
      <c r="S18" s="127"/>
      <c r="T18" s="127"/>
      <c r="U18" s="127"/>
      <c r="V18" s="127"/>
      <c r="W18" s="127"/>
      <c r="X18" s="127"/>
      <c r="Y18" s="127"/>
      <c r="Z18" s="127"/>
    </row>
    <row r="19" spans="1:26" x14ac:dyDescent="0.35">
      <c r="A19" s="227" t="s">
        <v>209</v>
      </c>
      <c r="B19" s="437" t="s">
        <v>243</v>
      </c>
      <c r="C19" s="447">
        <f>'4. Billing Det. for Def-Var'!E19</f>
        <v>335143947</v>
      </c>
      <c r="D19" s="438">
        <v>0</v>
      </c>
      <c r="E19" s="439">
        <f t="array" ref="E19">SUM(IF('6. Class A Consumption Data'!D492:D791=A19,'6. Class A Consumption Data'!F492:F791))</f>
        <v>130868.26662499999</v>
      </c>
      <c r="F19" s="438"/>
      <c r="G19" s="439">
        <f t="array" ref="G19">SUM(IF(('6. Class A Consumption Data'!D30:D479=A19)*('6. Class A Consumption Data'!B30:B479 &lt;&gt; "A"),'6. Class A Consumption Data'!F30:G479))</f>
        <v>292270.63870899996</v>
      </c>
      <c r="H19" s="127"/>
      <c r="I19" s="438">
        <f t="shared" si="0"/>
        <v>334720808</v>
      </c>
      <c r="J19" s="438">
        <f t="shared" si="1"/>
        <v>0</v>
      </c>
      <c r="K19" s="313">
        <f>(I19/I26)</f>
        <v>4.9775698658102885E-2</v>
      </c>
      <c r="L19" s="440">
        <f>ROUND(('6.1a GA Allocation'!$C$29*K19),0)</f>
        <v>-840944</v>
      </c>
      <c r="M19" s="678">
        <f>ROUND(IF(ISERROR(L19/I19),0,IF(OR(ISBLANK(K13), OR(K13=0, K13="")), L19/I19/(K12/12), L19/I19/(K13/12))),5)</f>
        <v>-2.5100000000000001E-3</v>
      </c>
      <c r="N19" s="367" t="s">
        <v>243</v>
      </c>
      <c r="O19" s="127"/>
      <c r="P19" s="127"/>
      <c r="Q19" s="127"/>
      <c r="R19" s="127"/>
      <c r="S19" s="127"/>
      <c r="T19" s="127"/>
      <c r="U19" s="127"/>
      <c r="V19" s="127"/>
      <c r="W19" s="127"/>
      <c r="X19" s="127"/>
      <c r="Y19" s="127"/>
      <c r="Z19" s="127"/>
    </row>
    <row r="20" spans="1:26" x14ac:dyDescent="0.35">
      <c r="A20" s="227" t="s">
        <v>210</v>
      </c>
      <c r="B20" s="437" t="s">
        <v>243</v>
      </c>
      <c r="C20" s="447">
        <f>'4. Billing Det. for Def-Var'!E20</f>
        <v>6335069675</v>
      </c>
      <c r="D20" s="438">
        <v>16258991</v>
      </c>
      <c r="E20" s="439">
        <f t="array" ref="E20">SUM(IF('6. Class A Consumption Data'!D492:D791=A20,'6. Class A Consumption Data'!F492:F791))</f>
        <v>507454556.79721338</v>
      </c>
      <c r="F20" s="438"/>
      <c r="G20" s="439">
        <f t="array" ref="G20">SUM(IF(('6. Class A Consumption Data'!D30:D479=A20)*('6. Class A Consumption Data'!B30:B479 &lt;&gt; "A"),'6. Class A Consumption Data'!F30:G479))</f>
        <v>211876705.44187403</v>
      </c>
      <c r="H20" s="127"/>
      <c r="I20" s="438">
        <f t="shared" si="0"/>
        <v>5615738413</v>
      </c>
      <c r="J20" s="438">
        <f t="shared" si="1"/>
        <v>16258991</v>
      </c>
      <c r="K20" s="313">
        <f>(I20/I26)</f>
        <v>0.83510584435557678</v>
      </c>
      <c r="L20" s="440">
        <f>ROUND(('6.1a GA Allocation'!$C$29*K20),0)</f>
        <v>-14108836</v>
      </c>
      <c r="M20" s="678">
        <f>ROUND(IF(ISERROR(L20/I20),0,IF(OR(ISBLANK(K13), OR(K13=0, K13="")), L20/I20/(K12/12), L20/I20/(K13/12))),5)</f>
        <v>-2.5100000000000001E-3</v>
      </c>
      <c r="N20" s="367" t="s">
        <v>243</v>
      </c>
      <c r="O20" s="127"/>
      <c r="P20" s="127"/>
      <c r="Q20" s="127"/>
      <c r="R20" s="127"/>
      <c r="S20" s="127"/>
      <c r="T20" s="127"/>
      <c r="U20" s="127"/>
      <c r="V20" s="127"/>
      <c r="W20" s="127"/>
      <c r="X20" s="127"/>
      <c r="Y20" s="127"/>
      <c r="Z20" s="127"/>
    </row>
    <row r="21" spans="1:26" x14ac:dyDescent="0.35">
      <c r="A21" s="227" t="s">
        <v>212</v>
      </c>
      <c r="B21" s="437" t="s">
        <v>243</v>
      </c>
      <c r="C21" s="447">
        <f>'4. Billing Det. for Def-Var'!E21</f>
        <v>3960024396</v>
      </c>
      <c r="D21" s="438">
        <v>8534624</v>
      </c>
      <c r="E21" s="439">
        <f t="array" ref="E21">SUM(IF('6. Class A Consumption Data'!D492:D791=A21,'6. Class A Consumption Data'!F492:F791))</f>
        <v>2934637434.8920779</v>
      </c>
      <c r="F21" s="438"/>
      <c r="G21" s="439">
        <f t="array" ref="G21">SUM(IF(('6. Class A Consumption Data'!D30:D479=A21)*('6. Class A Consumption Data'!B30:B479 &lt;&gt; "A"),'6. Class A Consumption Data'!F30:G479))</f>
        <v>540584622.28741598</v>
      </c>
      <c r="H21" s="127"/>
      <c r="I21" s="438">
        <f t="shared" si="0"/>
        <v>484802339</v>
      </c>
      <c r="J21" s="438">
        <f t="shared" si="1"/>
        <v>8534624</v>
      </c>
      <c r="K21" s="313">
        <f>(I21/I26)</f>
        <v>7.2094039444382071E-2</v>
      </c>
      <c r="L21" s="440">
        <f>ROUND(('6.1a GA Allocation'!$C$29*K21),0)</f>
        <v>-1218005</v>
      </c>
      <c r="M21" s="678">
        <f>ROUND(IF(ISERROR(L21/I21),0,IF(OR(ISBLANK(K13), OR(K13=0, K13="")), L21/I21/(K12/12), L21/I21/(K13/12))),5)</f>
        <v>-2.5100000000000001E-3</v>
      </c>
      <c r="N21" s="367" t="s">
        <v>243</v>
      </c>
      <c r="O21" s="127"/>
      <c r="P21" s="127"/>
      <c r="Q21" s="127"/>
      <c r="R21" s="127"/>
      <c r="S21" s="127"/>
      <c r="T21" s="127"/>
      <c r="U21" s="127"/>
      <c r="V21" s="127"/>
      <c r="W21" s="127"/>
      <c r="X21" s="127"/>
      <c r="Y21" s="127"/>
      <c r="Z21" s="127"/>
    </row>
    <row r="22" spans="1:26" x14ac:dyDescent="0.35">
      <c r="A22" s="227" t="s">
        <v>213</v>
      </c>
      <c r="B22" s="437" t="s">
        <v>243</v>
      </c>
      <c r="C22" s="447">
        <f>'4. Billing Det. for Def-Var'!E22</f>
        <v>1668226732</v>
      </c>
      <c r="D22" s="438">
        <v>3287278</v>
      </c>
      <c r="E22" s="439">
        <f t="array" ref="E22">SUM(IF('6. Class A Consumption Data'!D492:D791=A22,'6. Class A Consumption Data'!F492:F791))</f>
        <v>1282342998.1508958</v>
      </c>
      <c r="F22" s="438"/>
      <c r="G22" s="439">
        <f t="array" ref="G22">SUM(IF(('6. Class A Consumption Data'!D30:D479=A22)*('6. Class A Consumption Data'!B30:B479 &lt;&gt; "A"),'6. Class A Consumption Data'!F30:G479))</f>
        <v>278023465.30304003</v>
      </c>
      <c r="H22" s="127"/>
      <c r="I22" s="438">
        <f t="shared" si="0"/>
        <v>107860269</v>
      </c>
      <c r="J22" s="438">
        <f t="shared" si="1"/>
        <v>3287278</v>
      </c>
      <c r="K22" s="313">
        <f>(I22/I26)</f>
        <v>1.6039696722188589E-2</v>
      </c>
      <c r="L22" s="440">
        <f>ROUND(('6.1a GA Allocation'!$C$29*K22),0)</f>
        <v>-270985</v>
      </c>
      <c r="M22" s="678">
        <f>ROUND(IF(ISERROR(L22/I22),0,IF(OR(ISBLANK(K13), OR(K13=0, K13="")), L22/I22/(K12/12), L22/I22/(K13/12))),5)</f>
        <v>-2.5100000000000001E-3</v>
      </c>
      <c r="N22" s="367" t="s">
        <v>243</v>
      </c>
      <c r="O22" s="127"/>
      <c r="P22" s="127"/>
      <c r="Q22" s="127"/>
      <c r="R22" s="127"/>
      <c r="S22" s="127"/>
      <c r="T22" s="127"/>
      <c r="U22" s="127"/>
      <c r="V22" s="127"/>
      <c r="W22" s="127"/>
      <c r="X22" s="127"/>
      <c r="Y22" s="127"/>
      <c r="Z22" s="127"/>
    </row>
    <row r="23" spans="1:26" x14ac:dyDescent="0.35">
      <c r="A23" s="227" t="s">
        <v>214</v>
      </c>
      <c r="B23" s="437" t="s">
        <v>243</v>
      </c>
      <c r="C23" s="447">
        <f>'4. Billing Det. for Def-Var'!E23</f>
        <v>0</v>
      </c>
      <c r="D23" s="438">
        <v>0</v>
      </c>
      <c r="E23" s="439">
        <f t="array" ref="E23">SUM(IF('6. Class A Consumption Data'!D492:D791=A23,'6. Class A Consumption Data'!F492:F791))</f>
        <v>0</v>
      </c>
      <c r="F23" s="438"/>
      <c r="G23" s="439">
        <f t="array" ref="G23">SUM(IF(('6. Class A Consumption Data'!D30:D479=A23)*('6. Class A Consumption Data'!B30:B479 &lt;&gt; "A"),'6. Class A Consumption Data'!F30:G479))</f>
        <v>0</v>
      </c>
      <c r="H23" s="127"/>
      <c r="I23" s="438">
        <f t="shared" si="0"/>
        <v>0</v>
      </c>
      <c r="J23" s="438">
        <f t="shared" si="1"/>
        <v>0</v>
      </c>
      <c r="K23" s="313">
        <f>(I23/I26)</f>
        <v>0</v>
      </c>
      <c r="L23" s="440">
        <f>ROUND(('6.1a GA Allocation'!$C$29*K23),0)</f>
        <v>0</v>
      </c>
      <c r="M23" s="678">
        <v>0</v>
      </c>
      <c r="N23" s="367"/>
      <c r="O23" s="127"/>
      <c r="P23" s="127"/>
      <c r="Q23" s="127"/>
      <c r="R23" s="127"/>
      <c r="S23" s="127"/>
      <c r="T23" s="127"/>
      <c r="U23" s="127"/>
      <c r="V23" s="127"/>
      <c r="W23" s="127"/>
      <c r="X23" s="127"/>
      <c r="Y23" s="127"/>
      <c r="Z23" s="127"/>
    </row>
    <row r="24" spans="1:26" x14ac:dyDescent="0.35">
      <c r="A24" s="227" t="s">
        <v>215</v>
      </c>
      <c r="B24" s="437" t="s">
        <v>243</v>
      </c>
      <c r="C24" s="447">
        <f>'4. Billing Det. for Def-Var'!E24</f>
        <v>29166</v>
      </c>
      <c r="D24" s="438">
        <v>0</v>
      </c>
      <c r="E24" s="439">
        <f t="array" ref="E24">SUM(IF('6. Class A Consumption Data'!D492:D791=A24,'6. Class A Consumption Data'!F492:F791))</f>
        <v>0</v>
      </c>
      <c r="F24" s="438"/>
      <c r="G24" s="439">
        <f t="array" ref="G24">SUM(IF(('6. Class A Consumption Data'!D30:D479=A24)*('6. Class A Consumption Data'!B30:B479 &lt;&gt; "A"),'6. Class A Consumption Data'!F30:G479))</f>
        <v>0</v>
      </c>
      <c r="H24" s="127"/>
      <c r="I24" s="438">
        <f t="shared" si="0"/>
        <v>29166</v>
      </c>
      <c r="J24" s="438">
        <f t="shared" si="1"/>
        <v>0</v>
      </c>
      <c r="K24" s="313">
        <f>(I24/I26)</f>
        <v>4.3372207295287975E-6</v>
      </c>
      <c r="L24" s="692">
        <f>ROUND(('6.1a GA Allocation'!$C$29*K24),0)</f>
        <v>-73</v>
      </c>
      <c r="M24" s="678">
        <f>ROUND(IF(ISERROR(L24/I24),0,IF(OR(ISBLANK(K13), OR(K13=0, K13="")), L24/I24/(K12/12), L24/I24/(K13/12))),5)</f>
        <v>-2.5000000000000001E-3</v>
      </c>
      <c r="N24" s="367" t="s">
        <v>243</v>
      </c>
      <c r="O24" s="127"/>
      <c r="P24" s="127"/>
      <c r="Q24" s="127"/>
      <c r="R24" s="127"/>
      <c r="S24" s="127"/>
      <c r="T24" s="127"/>
      <c r="U24" s="127"/>
      <c r="V24" s="127"/>
      <c r="W24" s="127"/>
      <c r="X24" s="127"/>
      <c r="Y24" s="127"/>
      <c r="Z24" s="127"/>
    </row>
    <row r="25" spans="1:26" ht="15" thickBot="1" x14ac:dyDescent="0.4">
      <c r="A25" s="227" t="s">
        <v>216</v>
      </c>
      <c r="B25" s="437" t="s">
        <v>243</v>
      </c>
      <c r="C25" s="447">
        <f>'4. Billing Det. for Def-Var'!E25</f>
        <v>113577733</v>
      </c>
      <c r="D25" s="438">
        <v>330084</v>
      </c>
      <c r="E25" s="439">
        <f t="array" ref="E25">SUM(IF('6. Class A Consumption Data'!D492:D791=A25,'6. Class A Consumption Data'!F492:F791))</f>
        <v>0</v>
      </c>
      <c r="F25" s="438"/>
      <c r="G25" s="439">
        <f t="array" ref="G25">SUM(IF(('6. Class A Consumption Data'!D30:D479=A25)*('6. Class A Consumption Data'!B30:B479 &lt;&gt; "A"),'6. Class A Consumption Data'!F30:G479))</f>
        <v>0</v>
      </c>
      <c r="H25" s="127"/>
      <c r="I25" s="438">
        <f t="shared" si="0"/>
        <v>113577733</v>
      </c>
      <c r="J25" s="438">
        <f t="shared" si="1"/>
        <v>330084</v>
      </c>
      <c r="K25" s="313">
        <f>(I25/I26)</f>
        <v>1.68899299863021E-2</v>
      </c>
      <c r="L25" s="440">
        <f>ROUND(('6.1a GA Allocation'!$C$29*K25),0)</f>
        <v>-285350</v>
      </c>
      <c r="M25" s="678">
        <f>ROUND(IF(ISERROR(L25/I25),0,IF(OR(ISBLANK(K13), OR(K13=0, K13="")), L25/I25/(K12/12), L25/I25/(K13/12))),5)</f>
        <v>-2.5100000000000001E-3</v>
      </c>
      <c r="N25" s="367" t="s">
        <v>243</v>
      </c>
      <c r="O25" s="127"/>
      <c r="P25" s="127"/>
      <c r="Q25" s="127"/>
      <c r="R25" s="127"/>
      <c r="S25" s="127"/>
      <c r="T25" s="127"/>
      <c r="U25" s="127"/>
      <c r="V25" s="127"/>
      <c r="W25" s="127"/>
      <c r="X25" s="127"/>
      <c r="Y25" s="127"/>
      <c r="Z25" s="127"/>
    </row>
    <row r="26" spans="1:26" x14ac:dyDescent="0.35">
      <c r="A26" s="127"/>
      <c r="B26" s="441" t="s">
        <v>245</v>
      </c>
      <c r="C26" s="677">
        <f>SUM(C17:C25)</f>
        <v>12479925740.013586</v>
      </c>
      <c r="D26" s="442">
        <v>28410977</v>
      </c>
      <c r="E26" s="442">
        <f t="shared" ref="E26:L26" si="2">SUM(E17:E25)</f>
        <v>4724565858.1068125</v>
      </c>
      <c r="F26" s="442">
        <f t="shared" si="2"/>
        <v>0</v>
      </c>
      <c r="G26" s="442">
        <f t="shared" si="2"/>
        <v>1030777063.6710391</v>
      </c>
      <c r="H26" s="443">
        <f t="shared" si="2"/>
        <v>0</v>
      </c>
      <c r="I26" s="442">
        <f t="shared" si="2"/>
        <v>6724582819</v>
      </c>
      <c r="J26" s="442">
        <f t="shared" si="2"/>
        <v>28410977</v>
      </c>
      <c r="K26" s="444">
        <f t="shared" si="2"/>
        <v>1</v>
      </c>
      <c r="L26" s="445">
        <f t="shared" si="2"/>
        <v>-16894668</v>
      </c>
      <c r="M26" s="446"/>
      <c r="N26" s="367"/>
      <c r="O26" s="127"/>
      <c r="P26" s="127"/>
      <c r="Q26" s="127"/>
      <c r="R26" s="127"/>
      <c r="S26" s="127"/>
      <c r="T26" s="127"/>
      <c r="U26" s="127"/>
      <c r="V26" s="127"/>
      <c r="W26" s="127"/>
      <c r="X26" s="127"/>
      <c r="Y26" s="127"/>
      <c r="Z26" s="127"/>
    </row>
    <row r="27" spans="1:26" x14ac:dyDescent="0.35">
      <c r="A27" s="127"/>
      <c r="B27" s="127"/>
      <c r="C27" s="127"/>
      <c r="D27" s="127"/>
      <c r="E27" s="127"/>
      <c r="F27" s="127"/>
      <c r="G27" s="127"/>
      <c r="H27" s="127"/>
      <c r="I27" s="127"/>
      <c r="J27" s="127"/>
      <c r="K27" s="127"/>
      <c r="L27" s="127"/>
      <c r="M27" s="127"/>
      <c r="N27" s="367"/>
      <c r="O27" s="127"/>
      <c r="P27" s="127"/>
      <c r="Q27" s="127"/>
      <c r="R27" s="127"/>
      <c r="S27" s="127"/>
      <c r="T27" s="127"/>
      <c r="U27" s="127"/>
      <c r="V27" s="127"/>
      <c r="W27" s="127"/>
      <c r="X27" s="127"/>
      <c r="Y27" s="127"/>
      <c r="Z27" s="127"/>
    </row>
    <row r="28" spans="1:26" x14ac:dyDescent="0.35">
      <c r="A28" s="127"/>
      <c r="B28" s="127"/>
      <c r="C28" s="127"/>
      <c r="D28" s="127"/>
      <c r="E28" s="127"/>
      <c r="F28" s="127"/>
      <c r="G28" s="127"/>
      <c r="H28" s="127"/>
      <c r="I28" s="438"/>
      <c r="J28" s="127"/>
      <c r="K28" s="127"/>
      <c r="L28" s="127"/>
      <c r="M28" s="127"/>
      <c r="N28" s="367"/>
      <c r="O28" s="127"/>
      <c r="P28" s="127"/>
      <c r="Q28" s="127"/>
      <c r="R28" s="127"/>
      <c r="S28" s="127"/>
      <c r="T28" s="127"/>
      <c r="U28" s="127"/>
      <c r="V28" s="127"/>
      <c r="W28" s="127"/>
      <c r="X28" s="127"/>
      <c r="Y28" s="127"/>
      <c r="Z28" s="127"/>
    </row>
    <row r="29" spans="1:26" x14ac:dyDescent="0.35">
      <c r="A29" s="127"/>
      <c r="B29" s="127"/>
      <c r="C29" s="127"/>
      <c r="D29" s="127"/>
      <c r="E29" s="127"/>
      <c r="F29" s="127"/>
      <c r="G29" s="127"/>
      <c r="H29" s="127"/>
      <c r="I29" s="127"/>
      <c r="J29" s="127"/>
      <c r="K29" s="127"/>
      <c r="L29" s="127"/>
      <c r="M29" s="127"/>
      <c r="N29" s="367"/>
      <c r="O29" s="127"/>
      <c r="P29" s="127"/>
      <c r="Q29" s="127"/>
      <c r="R29" s="127"/>
      <c r="S29" s="127"/>
      <c r="T29" s="127"/>
      <c r="U29" s="127"/>
      <c r="V29" s="127"/>
      <c r="W29" s="127"/>
      <c r="X29" s="127"/>
      <c r="Y29" s="127"/>
      <c r="Z29" s="127"/>
    </row>
    <row r="30" spans="1:26" x14ac:dyDescent="0.35">
      <c r="A30" s="127"/>
      <c r="B30" s="127"/>
      <c r="C30" s="127"/>
      <c r="D30" s="127"/>
      <c r="E30" s="127"/>
      <c r="F30" s="127"/>
      <c r="G30" s="127"/>
      <c r="H30" s="127"/>
      <c r="I30" s="127"/>
      <c r="J30" s="127"/>
      <c r="K30" s="127"/>
      <c r="L30" s="127"/>
      <c r="M30" s="127"/>
      <c r="N30" s="367"/>
      <c r="O30" s="127"/>
      <c r="P30" s="127"/>
      <c r="Q30" s="127"/>
      <c r="R30" s="127"/>
      <c r="S30" s="127"/>
      <c r="T30" s="127"/>
      <c r="U30" s="127"/>
      <c r="V30" s="127"/>
      <c r="W30" s="127"/>
      <c r="X30" s="127"/>
      <c r="Y30" s="127"/>
      <c r="Z30" s="127"/>
    </row>
  </sheetData>
  <mergeCells count="4">
    <mergeCell ref="A12:G12"/>
    <mergeCell ref="I12:J12"/>
    <mergeCell ref="I13:J13"/>
    <mergeCell ref="L13:M13"/>
  </mergeCells>
  <pageMargins left="0.70866141732283472" right="0.70866141732283472" top="1.3385826771653544" bottom="0.47244094488188981" header="0.31496062992125984" footer="0.31496062992125984"/>
  <pageSetup scale="45" orientation="landscape" r:id="rId1"/>
  <headerFooter scaleWithDoc="0">
    <oddHeader>&amp;R&amp;7Toronto Hydro-Electric System Limited 
EB-2022-0065
Tab 3
Schedule 1
ORIGINAL
Page &amp;P of &amp;N</oddHeader>
    <oddFooter>&amp;C&amp;7&amp;A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o_x0020_Be_x0020_Filed xmlns="12f68b52-648b-46a0-8463-d3282342a499">true</To_x0020_Be_x0020_Filed>
    <_Version xmlns="http://schemas.microsoft.com/sharepoint/v3/fields" xsi:nil="true"/>
    <Comments xmlns="12f68b52-648b-46a0-8463-d3282342a499">Excel Only</Comments>
    <Status xmlns="12f68b52-648b-46a0-8463-d3282342a499">Pre-final</Statu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B1C69630825F343B760B476041E3FE6" ma:contentTypeVersion="6" ma:contentTypeDescription="Create a new document." ma:contentTypeScope="" ma:versionID="37510ce069f0dc1f00ffa8941d587699">
  <xsd:schema xmlns:xsd="http://www.w3.org/2001/XMLSchema" xmlns:xs="http://www.w3.org/2001/XMLSchema" xmlns:p="http://schemas.microsoft.com/office/2006/metadata/properties" xmlns:ns2="12f68b52-648b-46a0-8463-d3282342a499" xmlns:ns3="http://schemas.microsoft.com/sharepoint/v3/fields" targetNamespace="http://schemas.microsoft.com/office/2006/metadata/properties" ma:root="true" ma:fieldsID="3074b34bab88db5ce57e1c205dd27351" ns2:_="" ns3:_="">
    <xsd:import namespace="12f68b52-648b-46a0-8463-d3282342a499"/>
    <xsd:import namespace="http://schemas.microsoft.com/sharepoint/v3/fields"/>
    <xsd:element name="properties">
      <xsd:complexType>
        <xsd:sequence>
          <xsd:element name="documentManagement">
            <xsd:complexType>
              <xsd:all>
                <xsd:element ref="ns2:Status" minOccurs="0"/>
                <xsd:element ref="ns2:To_x0020_Be_x0020_Filed" minOccurs="0"/>
                <xsd:element ref="ns3:_Version"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f68b52-648b-46a0-8463-d3282342a499" elementFormDefault="qualified">
    <xsd:import namespace="http://schemas.microsoft.com/office/2006/documentManagement/types"/>
    <xsd:import namespace="http://schemas.microsoft.com/office/infopath/2007/PartnerControls"/>
    <xsd:element name="Status" ma:index="8" nillable="true" ma:displayName="Status" ma:default="Draft1" ma:format="Dropdown" ma:internalName="Status">
      <xsd:simpleType>
        <xsd:restriction base="dms:Choice">
          <xsd:enumeration value="Draft1"/>
          <xsd:enumeration value="RegTeam1"/>
          <xsd:enumeration value="Draft2"/>
          <xsd:enumeration value="RegTeam2"/>
          <xsd:enumeration value="Draft3"/>
          <xsd:enumeration value="RegTeam3"/>
          <xsd:enumeration value="Pre-final"/>
          <xsd:enumeration value="Legal"/>
          <xsd:enumeration value="Published"/>
        </xsd:restriction>
      </xsd:simpleType>
    </xsd:element>
    <xsd:element name="To_x0020_Be_x0020_Filed" ma:index="9" nillable="true" ma:displayName="To Be Filed" ma:default="1" ma:internalName="To_x0020_Be_x0020_Filed">
      <xsd:simpleType>
        <xsd:restriction base="dms:Boolean"/>
      </xsd:simpleType>
    </xsd:element>
    <xsd:element name="Comments" ma:index="13" nillable="true" ma:displayName="Comments" ma:description="File this document as Excel file." ma:internalName="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5A87D4-020F-4140-A910-C928CE82CDBF}">
  <ds:schemaRefs>
    <ds:schemaRef ds:uri="http://purl.org/dc/dcmitype/"/>
    <ds:schemaRef ds:uri="http://purl.org/dc/elements/1.1/"/>
    <ds:schemaRef ds:uri="http://schemas.microsoft.com/sharepoint/v3/fields"/>
    <ds:schemaRef ds:uri="http://schemas.microsoft.com/office/2006/metadata/properties"/>
    <ds:schemaRef ds:uri="http://purl.org/dc/terms/"/>
    <ds:schemaRef ds:uri="http://schemas.microsoft.com/office/2006/documentManagement/types"/>
    <ds:schemaRef ds:uri="12f68b52-648b-46a0-8463-d3282342a499"/>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23EAB31B-E2F7-4894-B2F7-F6F82A69A564}">
  <ds:schemaRefs>
    <ds:schemaRef ds:uri="http://schemas.microsoft.com/sharepoint/v3/contenttype/forms"/>
  </ds:schemaRefs>
</ds:datastoreItem>
</file>

<file path=customXml/itemProps3.xml><?xml version="1.0" encoding="utf-8"?>
<ds:datastoreItem xmlns:ds="http://schemas.openxmlformats.org/officeDocument/2006/customXml" ds:itemID="{82ECFDEA-D2D0-4D1D-B2CD-6172E625F8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f68b52-648b-46a0-8463-d3282342a499"/>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15</vt:i4>
      </vt:variant>
    </vt:vector>
  </HeadingPairs>
  <TitlesOfParts>
    <vt:vector size="34" baseType="lpstr">
      <vt:lpstr>Summary of Changes</vt:lpstr>
      <vt:lpstr>Instructions</vt:lpstr>
      <vt:lpstr>1. Information Sheet</vt:lpstr>
      <vt:lpstr>3. Continuity Schedule</vt:lpstr>
      <vt:lpstr>4. Billing Det. for Def-Var</vt:lpstr>
      <vt:lpstr>5. Allocating Def-Var Balances</vt:lpstr>
      <vt:lpstr>6. Class A Consumption Data</vt:lpstr>
      <vt:lpstr>6.1a GA Allocation</vt:lpstr>
      <vt:lpstr>6.1 GA</vt:lpstr>
      <vt:lpstr>6.2a CBR B_Allocation</vt:lpstr>
      <vt:lpstr>6.2 CBR B</vt:lpstr>
      <vt:lpstr>7. Calculation of Def-Var RR</vt:lpstr>
      <vt:lpstr>10. RTSR Current Rates</vt:lpstr>
      <vt:lpstr>11. RTSR - UTRs &amp; Sub-Tx</vt:lpstr>
      <vt:lpstr>12. RTSR - Historical Wholesale</vt:lpstr>
      <vt:lpstr>13. RTSR - Current Wholesale</vt:lpstr>
      <vt:lpstr>14. RTSR - Forecast Wholesale</vt:lpstr>
      <vt:lpstr>15. RTSR Rates to Forecast</vt:lpstr>
      <vt:lpstr>16. Rev2Cost_GDPIPI</vt:lpstr>
      <vt:lpstr>forecast_wholesale_lineplus</vt:lpstr>
      <vt:lpstr>forecast_wholesale_network</vt:lpstr>
      <vt:lpstr>LDCNAME1</vt:lpstr>
      <vt:lpstr>'1. Information Sheet'!Print_Area</vt:lpstr>
      <vt:lpstr>'11. RTSR - UTRs &amp; Sub-Tx'!Print_Area</vt:lpstr>
      <vt:lpstr>'12. RTSR - Historical Wholesale'!Print_Area</vt:lpstr>
      <vt:lpstr>'13. RTSR - Current Wholesale'!Print_Area</vt:lpstr>
      <vt:lpstr>'14. RTSR - Forecast Wholesale'!Print_Area</vt:lpstr>
      <vt:lpstr>'16. Rev2Cost_GDPIPI'!Print_Area</vt:lpstr>
      <vt:lpstr>'4. Billing Det. for Def-Var'!Print_Area</vt:lpstr>
      <vt:lpstr>'6. Class A Consumption Data'!Print_Area</vt:lpstr>
      <vt:lpstr>'Summary of Changes'!Print_Area</vt:lpstr>
      <vt:lpstr>'3. Continuity Schedule'!Print_Titles</vt:lpstr>
      <vt:lpstr>Total_Current_Wholesale_Lineplus</vt:lpstr>
      <vt:lpstr>total_current_wholesale_network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Gulshan Malhotra</dc:creator>
  <cp:lastModifiedBy>Lisa Phin</cp:lastModifiedBy>
  <cp:lastPrinted>2022-07-26T15:23:06Z</cp:lastPrinted>
  <dcterms:created xsi:type="dcterms:W3CDTF">2022-06-19T16:44:43Z</dcterms:created>
  <dcterms:modified xsi:type="dcterms:W3CDTF">2022-08-23T17:57:06Z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0x010100AB1C69630825F343B760B476041E3FE6</vt:lpwstr>
  </property>
</Properties>
</file>