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epcorweb/en-ca/departments/natgas/sites/ON/ONReg/EEDO2023/Intervenors and Interrogatories/Phase 1 IRs/Attachments/"/>
    </mc:Choice>
  </mc:AlternateContent>
  <bookViews>
    <workbookView xWindow="0" yWindow="0" windowWidth="28800" windowHeight="11775" tabRatio="874" firstSheet="4"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90" i="47" l="1"/>
  <c r="H191" i="47"/>
  <c r="H189" i="47"/>
  <c r="H187" i="47"/>
  <c r="H188" i="47"/>
  <c r="H186" i="47"/>
  <c r="AN558" i="46"/>
  <c r="AM558" i="46"/>
  <c r="AN557" i="46"/>
  <c r="AM557" i="46"/>
  <c r="AN556" i="46"/>
  <c r="AM556" i="46"/>
  <c r="AN555" i="46"/>
  <c r="AM555" i="46"/>
  <c r="AN554" i="46"/>
  <c r="AM554" i="46"/>
  <c r="AN553" i="46"/>
  <c r="AM553" i="46"/>
  <c r="AN552" i="46"/>
  <c r="AM552" i="46"/>
  <c r="AN551" i="46"/>
  <c r="AM551" i="46"/>
  <c r="AN550" i="46"/>
  <c r="AM550" i="46"/>
  <c r="V537" i="46"/>
  <c r="D537" i="46"/>
  <c r="AZ535" i="46"/>
  <c r="AY535" i="46"/>
  <c r="AX535" i="46"/>
  <c r="AW535" i="46"/>
  <c r="AV535" i="46"/>
  <c r="AU535" i="46"/>
  <c r="AT535" i="46"/>
  <c r="AS535" i="46"/>
  <c r="AR535" i="46"/>
  <c r="AQ535" i="46"/>
  <c r="AP535" i="46"/>
  <c r="U535" i="46"/>
  <c r="BA534" i="46"/>
  <c r="AZ532" i="46"/>
  <c r="AY532" i="46"/>
  <c r="AX532" i="46"/>
  <c r="AW532" i="46"/>
  <c r="AV532" i="46"/>
  <c r="AU532" i="46"/>
  <c r="AT532" i="46"/>
  <c r="AS532" i="46"/>
  <c r="AR532" i="46"/>
  <c r="AQ532" i="46"/>
  <c r="AP532" i="46"/>
  <c r="U532" i="46"/>
  <c r="BA531" i="46"/>
  <c r="AZ529" i="46"/>
  <c r="AY529" i="46"/>
  <c r="AX529" i="46"/>
  <c r="AW529" i="46"/>
  <c r="AV529" i="46"/>
  <c r="AU529" i="46"/>
  <c r="AT529" i="46"/>
  <c r="AS529" i="46"/>
  <c r="AR529" i="46"/>
  <c r="AQ529" i="46"/>
  <c r="AP529" i="46"/>
  <c r="U529" i="46"/>
  <c r="BA528" i="46"/>
  <c r="AZ525" i="46"/>
  <c r="AY525" i="46"/>
  <c r="AX525" i="46"/>
  <c r="AW525" i="46"/>
  <c r="AV525" i="46"/>
  <c r="AU525" i="46"/>
  <c r="AT525" i="46"/>
  <c r="AS525" i="46"/>
  <c r="AR525" i="46"/>
  <c r="AQ525" i="46"/>
  <c r="AP525" i="46"/>
  <c r="U525" i="46"/>
  <c r="BA524" i="46"/>
  <c r="AZ522" i="46"/>
  <c r="AY522" i="46"/>
  <c r="AX522" i="46"/>
  <c r="AW522" i="46"/>
  <c r="AV522" i="46"/>
  <c r="AU522" i="46"/>
  <c r="AT522" i="46"/>
  <c r="AS522" i="46"/>
  <c r="AR522" i="46"/>
  <c r="AQ522" i="46"/>
  <c r="AP522" i="46"/>
  <c r="U522" i="46"/>
  <c r="BA521" i="46"/>
  <c r="AZ519" i="46"/>
  <c r="AY519" i="46"/>
  <c r="AX519" i="46"/>
  <c r="AW519" i="46"/>
  <c r="AV519" i="46"/>
  <c r="AU519" i="46"/>
  <c r="AT519" i="46"/>
  <c r="AS519" i="46"/>
  <c r="AR519" i="46"/>
  <c r="AQ519" i="46"/>
  <c r="AP519" i="46"/>
  <c r="U519" i="46"/>
  <c r="BA518" i="46"/>
  <c r="AZ516" i="46"/>
  <c r="AY516" i="46"/>
  <c r="AX516" i="46"/>
  <c r="AW516" i="46"/>
  <c r="AV516" i="46"/>
  <c r="AU516" i="46"/>
  <c r="AT516" i="46"/>
  <c r="AS516" i="46"/>
  <c r="AR516" i="46"/>
  <c r="AQ516" i="46"/>
  <c r="AP516" i="46"/>
  <c r="U516" i="46"/>
  <c r="BA515" i="46"/>
  <c r="AZ513" i="46"/>
  <c r="AY513" i="46"/>
  <c r="AX513" i="46"/>
  <c r="AW513" i="46"/>
  <c r="AV513" i="46"/>
  <c r="AU513" i="46"/>
  <c r="AT513" i="46"/>
  <c r="AS513" i="46"/>
  <c r="AR513" i="46"/>
  <c r="AQ513" i="46"/>
  <c r="AP513" i="46"/>
  <c r="U513" i="46"/>
  <c r="BA512" i="46"/>
  <c r="AZ509" i="46"/>
  <c r="AY509" i="46"/>
  <c r="AX509" i="46"/>
  <c r="AW509" i="46"/>
  <c r="AV509" i="46"/>
  <c r="AU509" i="46"/>
  <c r="AT509" i="46"/>
  <c r="AS509" i="46"/>
  <c r="AR509" i="46"/>
  <c r="AQ509" i="46"/>
  <c r="AP509" i="46"/>
  <c r="U509" i="46"/>
  <c r="BA508" i="46"/>
  <c r="AZ506" i="46"/>
  <c r="AY506" i="46"/>
  <c r="AX506" i="46"/>
  <c r="AW506" i="46"/>
  <c r="AV506" i="46"/>
  <c r="AU506" i="46"/>
  <c r="AT506" i="46"/>
  <c r="AS506" i="46"/>
  <c r="AR506" i="46"/>
  <c r="AQ506" i="46"/>
  <c r="AP506" i="46"/>
  <c r="BA505" i="46"/>
  <c r="AZ502" i="46"/>
  <c r="AY502" i="46"/>
  <c r="AX502" i="46"/>
  <c r="AW502" i="46"/>
  <c r="AV502" i="46"/>
  <c r="AU502" i="46"/>
  <c r="AT502" i="46"/>
  <c r="AS502" i="46"/>
  <c r="AR502" i="46"/>
  <c r="AQ502" i="46"/>
  <c r="AP502" i="46"/>
  <c r="BA501" i="46"/>
  <c r="AZ498" i="46"/>
  <c r="AY498" i="46"/>
  <c r="AX498" i="46"/>
  <c r="AW498" i="46"/>
  <c r="AV498" i="46"/>
  <c r="AU498" i="46"/>
  <c r="AT498" i="46"/>
  <c r="AS498" i="46"/>
  <c r="AR498" i="46"/>
  <c r="AQ498" i="46"/>
  <c r="AP498" i="46"/>
  <c r="BA497" i="46"/>
  <c r="AZ495" i="46"/>
  <c r="AY495" i="46"/>
  <c r="AX495" i="46"/>
  <c r="AW495" i="46"/>
  <c r="AV495" i="46"/>
  <c r="AU495" i="46"/>
  <c r="AT495" i="46"/>
  <c r="AS495" i="46"/>
  <c r="AR495" i="46"/>
  <c r="AQ495" i="46"/>
  <c r="AP495" i="46"/>
  <c r="U495" i="46"/>
  <c r="BA494" i="46"/>
  <c r="AZ492" i="46"/>
  <c r="AY492" i="46"/>
  <c r="AX492" i="46"/>
  <c r="AW492" i="46"/>
  <c r="AV492" i="46"/>
  <c r="AU492" i="46"/>
  <c r="AT492" i="46"/>
  <c r="AS492" i="46"/>
  <c r="AR492" i="46"/>
  <c r="AQ492" i="46"/>
  <c r="AP492" i="46"/>
  <c r="U492" i="46"/>
  <c r="BA491" i="46"/>
  <c r="AZ489" i="46"/>
  <c r="AY489" i="46"/>
  <c r="AX489" i="46"/>
  <c r="AW489" i="46"/>
  <c r="AV489" i="46"/>
  <c r="AU489" i="46"/>
  <c r="AT489" i="46"/>
  <c r="AS489" i="46"/>
  <c r="AR489" i="46"/>
  <c r="AQ489" i="46"/>
  <c r="AP489" i="46"/>
  <c r="U489" i="46"/>
  <c r="BA488" i="46"/>
  <c r="AZ486" i="46"/>
  <c r="AY486" i="46"/>
  <c r="AX486" i="46"/>
  <c r="AW486" i="46"/>
  <c r="AV486" i="46"/>
  <c r="AU486" i="46"/>
  <c r="AT486" i="46"/>
  <c r="AS486" i="46"/>
  <c r="AR486" i="46"/>
  <c r="AQ486" i="46"/>
  <c r="AP486" i="46"/>
  <c r="U486" i="46"/>
  <c r="BA485" i="46"/>
  <c r="AZ482" i="46"/>
  <c r="AY482" i="46"/>
  <c r="AX482" i="46"/>
  <c r="AW482" i="46"/>
  <c r="AV482" i="46"/>
  <c r="AU482" i="46"/>
  <c r="AT482" i="46"/>
  <c r="AS482" i="46"/>
  <c r="AR482" i="46"/>
  <c r="AQ482" i="46"/>
  <c r="AP482" i="46"/>
  <c r="BA481" i="46"/>
  <c r="AZ479" i="46"/>
  <c r="AY479" i="46"/>
  <c r="AX479" i="46"/>
  <c r="AW479" i="46"/>
  <c r="AV479" i="46"/>
  <c r="AU479" i="46"/>
  <c r="AT479" i="46"/>
  <c r="AS479" i="46"/>
  <c r="AR479" i="46"/>
  <c r="AQ479" i="46"/>
  <c r="AP479" i="46"/>
  <c r="BA478" i="46"/>
  <c r="AZ476" i="46"/>
  <c r="AY476" i="46"/>
  <c r="AX476" i="46"/>
  <c r="AW476" i="46"/>
  <c r="AV476" i="46"/>
  <c r="AU476" i="46"/>
  <c r="AT476" i="46"/>
  <c r="AS476" i="46"/>
  <c r="AR476" i="46"/>
  <c r="AQ476" i="46"/>
  <c r="AP476" i="46"/>
  <c r="BA475" i="46"/>
  <c r="AZ473" i="46"/>
  <c r="AY473" i="46"/>
  <c r="AX473" i="46"/>
  <c r="AW473" i="46"/>
  <c r="AV473" i="46"/>
  <c r="AU473" i="46"/>
  <c r="AT473" i="46"/>
  <c r="AS473" i="46"/>
  <c r="AR473" i="46"/>
  <c r="AQ473" i="46"/>
  <c r="AP473" i="46"/>
  <c r="U473" i="46"/>
  <c r="BA472" i="46"/>
  <c r="AZ470" i="46"/>
  <c r="AY470" i="46"/>
  <c r="AX470" i="46"/>
  <c r="AW470" i="46"/>
  <c r="AV470" i="46"/>
  <c r="AU470" i="46"/>
  <c r="AT470" i="46"/>
  <c r="AS470" i="46"/>
  <c r="AR470" i="46"/>
  <c r="AQ470" i="46"/>
  <c r="AP470" i="46"/>
  <c r="U470" i="46"/>
  <c r="BA469" i="46"/>
  <c r="AZ467" i="46"/>
  <c r="AZ554" i="46" s="1"/>
  <c r="AY467" i="46"/>
  <c r="AX467" i="46"/>
  <c r="AW467" i="46"/>
  <c r="AV467" i="46"/>
  <c r="AV554" i="46" s="1"/>
  <c r="AU467" i="46"/>
  <c r="AT467" i="46"/>
  <c r="AS467" i="46"/>
  <c r="AR467" i="46"/>
  <c r="AR554" i="46" s="1"/>
  <c r="AQ467" i="46"/>
  <c r="AP467" i="46"/>
  <c r="U467" i="46"/>
  <c r="BA466" i="46"/>
  <c r="AZ464" i="46"/>
  <c r="AY464" i="46"/>
  <c r="AX464" i="46"/>
  <c r="AW464" i="46"/>
  <c r="AW537" i="46" s="1"/>
  <c r="AW544" i="46" s="1"/>
  <c r="AV464" i="46"/>
  <c r="AU464" i="46"/>
  <c r="AT464" i="46"/>
  <c r="AS464" i="46"/>
  <c r="AS537" i="46" s="1"/>
  <c r="AS544" i="46" s="1"/>
  <c r="AR464" i="46"/>
  <c r="AQ464" i="46"/>
  <c r="AP464" i="46"/>
  <c r="U464" i="46"/>
  <c r="AP555" i="46" s="1"/>
  <c r="BA463" i="46"/>
  <c r="AZ461" i="46"/>
  <c r="AY461" i="46"/>
  <c r="AX461" i="46"/>
  <c r="AX555" i="46" s="1"/>
  <c r="AW461" i="46"/>
  <c r="AV461" i="46"/>
  <c r="AU461" i="46"/>
  <c r="AT461" i="46"/>
  <c r="AT555" i="46" s="1"/>
  <c r="AS461" i="46"/>
  <c r="AR461" i="46"/>
  <c r="AQ461" i="46"/>
  <c r="AP461" i="46"/>
  <c r="U461" i="46"/>
  <c r="BA460" i="46"/>
  <c r="AZ457" i="46"/>
  <c r="AY457" i="46"/>
  <c r="AX457" i="46"/>
  <c r="AW457" i="46"/>
  <c r="AV457" i="46"/>
  <c r="AU457" i="46"/>
  <c r="AT457" i="46"/>
  <c r="AS457" i="46"/>
  <c r="AR457" i="46"/>
  <c r="AQ457" i="46"/>
  <c r="AP457" i="46"/>
  <c r="BA456" i="46"/>
  <c r="AZ454" i="46"/>
  <c r="AY454" i="46"/>
  <c r="AX454" i="46"/>
  <c r="AW454" i="46"/>
  <c r="AV454" i="46"/>
  <c r="AU454" i="46"/>
  <c r="AT454" i="46"/>
  <c r="AS454" i="46"/>
  <c r="AR454" i="46"/>
  <c r="AQ454" i="46"/>
  <c r="AP454" i="46"/>
  <c r="BA453" i="46"/>
  <c r="AZ451" i="46"/>
  <c r="AY451" i="46"/>
  <c r="AX451" i="46"/>
  <c r="AW451" i="46"/>
  <c r="AV451" i="46"/>
  <c r="AU451" i="46"/>
  <c r="AT451" i="46"/>
  <c r="AS451" i="46"/>
  <c r="AR451" i="46"/>
  <c r="AQ451" i="46"/>
  <c r="AP451" i="46"/>
  <c r="BA450" i="46"/>
  <c r="AZ448" i="46"/>
  <c r="AY448" i="46"/>
  <c r="AX448" i="46"/>
  <c r="AW448" i="46"/>
  <c r="AV448" i="46"/>
  <c r="AU448" i="46"/>
  <c r="AT448" i="46"/>
  <c r="AS448" i="46"/>
  <c r="AR448" i="46"/>
  <c r="AQ448" i="46"/>
  <c r="AP448" i="46"/>
  <c r="BA447" i="46"/>
  <c r="AZ445" i="46"/>
  <c r="AY445" i="46"/>
  <c r="AX445" i="46"/>
  <c r="AW445" i="46"/>
  <c r="AV445" i="46"/>
  <c r="AU445" i="46"/>
  <c r="AT445" i="46"/>
  <c r="AS445" i="46"/>
  <c r="AR445" i="46"/>
  <c r="AQ445" i="46"/>
  <c r="AP445" i="46"/>
  <c r="BA444" i="46"/>
  <c r="AZ442" i="46"/>
  <c r="AY442" i="46"/>
  <c r="AX442" i="46"/>
  <c r="AW442" i="46"/>
  <c r="AV442" i="46"/>
  <c r="AU442" i="46"/>
  <c r="AT442" i="46"/>
  <c r="AS442" i="46"/>
  <c r="AR442" i="46"/>
  <c r="AQ442" i="46"/>
  <c r="AP442" i="46"/>
  <c r="BA441" i="46"/>
  <c r="AZ439" i="46"/>
  <c r="AY439" i="46"/>
  <c r="AX439" i="46"/>
  <c r="AW439" i="46"/>
  <c r="AV439" i="46"/>
  <c r="AU439" i="46"/>
  <c r="AT439" i="46"/>
  <c r="AS439" i="46"/>
  <c r="AR439" i="46"/>
  <c r="AQ439" i="46"/>
  <c r="AP439" i="46"/>
  <c r="BA438" i="46"/>
  <c r="AZ436" i="46"/>
  <c r="AY436" i="46"/>
  <c r="AX436" i="46"/>
  <c r="AW436" i="46"/>
  <c r="AV436" i="46"/>
  <c r="AU436" i="46"/>
  <c r="AT436" i="46"/>
  <c r="AS436" i="46"/>
  <c r="AR436" i="46"/>
  <c r="AQ436" i="46"/>
  <c r="AP436" i="46"/>
  <c r="BA435" i="46"/>
  <c r="AZ433" i="46"/>
  <c r="AY433" i="46"/>
  <c r="AX433" i="46"/>
  <c r="AW433" i="46"/>
  <c r="AV433" i="46"/>
  <c r="AU433" i="46"/>
  <c r="AT433" i="46"/>
  <c r="AS433" i="46"/>
  <c r="AR433" i="46"/>
  <c r="AQ433" i="46"/>
  <c r="AP433" i="46"/>
  <c r="BA432" i="46"/>
  <c r="AY554" i="46"/>
  <c r="AU554" i="46"/>
  <c r="AQ554" i="46"/>
  <c r="AN537" i="46"/>
  <c r="AN544" i="46" s="1"/>
  <c r="AM537" i="46"/>
  <c r="AM544" i="46" s="1"/>
  <c r="AZ546" i="46"/>
  <c r="AY546" i="46"/>
  <c r="AX546" i="46"/>
  <c r="AW546" i="46"/>
  <c r="AV546" i="46"/>
  <c r="AU546" i="46"/>
  <c r="AT546" i="46"/>
  <c r="AS546" i="46"/>
  <c r="AR546" i="46"/>
  <c r="AQ546" i="46"/>
  <c r="AP546" i="46"/>
  <c r="AO546" i="46"/>
  <c r="AN546" i="46"/>
  <c r="AM546" i="46"/>
  <c r="AN425" i="46"/>
  <c r="AM425" i="46"/>
  <c r="AN424" i="46"/>
  <c r="AM424" i="46"/>
  <c r="AN423" i="46"/>
  <c r="AM423" i="46"/>
  <c r="AN422" i="46"/>
  <c r="AM422" i="46"/>
  <c r="AN421" i="46"/>
  <c r="AM421" i="46"/>
  <c r="AN420" i="46"/>
  <c r="AM420" i="46"/>
  <c r="AN419" i="46"/>
  <c r="AM419" i="46"/>
  <c r="AN418" i="46"/>
  <c r="AM418" i="46"/>
  <c r="AN417" i="46"/>
  <c r="AM417" i="46"/>
  <c r="AN416" i="46"/>
  <c r="AM416" i="46"/>
  <c r="AN415" i="46"/>
  <c r="AM415" i="46"/>
  <c r="AN414" i="46"/>
  <c r="AM414" i="46"/>
  <c r="AN413" i="46"/>
  <c r="AM413" i="46"/>
  <c r="AN412" i="46"/>
  <c r="AN543" i="46" s="1"/>
  <c r="AM412" i="46"/>
  <c r="AM543" i="46" s="1"/>
  <c r="V401" i="46"/>
  <c r="D401" i="46"/>
  <c r="AZ399" i="46"/>
  <c r="AY399" i="46"/>
  <c r="AX399" i="46"/>
  <c r="AW399" i="46"/>
  <c r="AV399" i="46"/>
  <c r="AU399" i="46"/>
  <c r="AT399" i="46"/>
  <c r="AS399" i="46"/>
  <c r="AR399" i="46"/>
  <c r="AQ399" i="46"/>
  <c r="AP399" i="46"/>
  <c r="U399" i="46"/>
  <c r="BA398" i="46"/>
  <c r="AZ396" i="46"/>
  <c r="AY396" i="46"/>
  <c r="AX396" i="46"/>
  <c r="AW396" i="46"/>
  <c r="AV396" i="46"/>
  <c r="AU396" i="46"/>
  <c r="AT396" i="46"/>
  <c r="AS396" i="46"/>
  <c r="AR396" i="46"/>
  <c r="AQ396" i="46"/>
  <c r="AP396" i="46"/>
  <c r="U396" i="46"/>
  <c r="BA395" i="46"/>
  <c r="AZ393" i="46"/>
  <c r="AY393" i="46"/>
  <c r="AX393" i="46"/>
  <c r="AW393" i="46"/>
  <c r="AV393" i="46"/>
  <c r="AU393" i="46"/>
  <c r="AT393" i="46"/>
  <c r="AS393" i="46"/>
  <c r="AR393" i="46"/>
  <c r="AQ393" i="46"/>
  <c r="AP393" i="46"/>
  <c r="U393" i="46"/>
  <c r="BA392" i="46"/>
  <c r="AZ389" i="46"/>
  <c r="AY389" i="46"/>
  <c r="AX389" i="46"/>
  <c r="AW389" i="46"/>
  <c r="AV389" i="46"/>
  <c r="AU389" i="46"/>
  <c r="AT389" i="46"/>
  <c r="AS389" i="46"/>
  <c r="AR389" i="46"/>
  <c r="AQ389" i="46"/>
  <c r="AP389" i="46"/>
  <c r="U389" i="46"/>
  <c r="BA388" i="46"/>
  <c r="AZ386" i="46"/>
  <c r="AY386" i="46"/>
  <c r="AX386" i="46"/>
  <c r="AW386" i="46"/>
  <c r="AV386" i="46"/>
  <c r="AU386" i="46"/>
  <c r="AT386" i="46"/>
  <c r="AS386" i="46"/>
  <c r="AR386" i="46"/>
  <c r="AQ386" i="46"/>
  <c r="AP386" i="46"/>
  <c r="U386" i="46"/>
  <c r="BA385" i="46"/>
  <c r="AZ383" i="46"/>
  <c r="AY383" i="46"/>
  <c r="AX383" i="46"/>
  <c r="AW383" i="46"/>
  <c r="AV383" i="46"/>
  <c r="AU383" i="46"/>
  <c r="AT383" i="46"/>
  <c r="AS383" i="46"/>
  <c r="AR383" i="46"/>
  <c r="AQ383" i="46"/>
  <c r="AP383" i="46"/>
  <c r="U383" i="46"/>
  <c r="BA382" i="46"/>
  <c r="AZ380" i="46"/>
  <c r="AY380" i="46"/>
  <c r="AX380" i="46"/>
  <c r="AW380" i="46"/>
  <c r="AV380" i="46"/>
  <c r="AU380" i="46"/>
  <c r="AT380" i="46"/>
  <c r="AS380" i="46"/>
  <c r="AR380" i="46"/>
  <c r="AQ380" i="46"/>
  <c r="AP380" i="46"/>
  <c r="U380" i="46"/>
  <c r="BA379" i="46"/>
  <c r="AZ377" i="46"/>
  <c r="AY377" i="46"/>
  <c r="AX377" i="46"/>
  <c r="AW377" i="46"/>
  <c r="AV377" i="46"/>
  <c r="AU377" i="46"/>
  <c r="AT377" i="46"/>
  <c r="AS377" i="46"/>
  <c r="AR377" i="46"/>
  <c r="AQ377" i="46"/>
  <c r="AP377" i="46"/>
  <c r="U377" i="46"/>
  <c r="BA376" i="46"/>
  <c r="AZ373" i="46"/>
  <c r="AY373" i="46"/>
  <c r="AX373" i="46"/>
  <c r="AW373" i="46"/>
  <c r="AV373" i="46"/>
  <c r="AU373" i="46"/>
  <c r="AT373" i="46"/>
  <c r="AS373" i="46"/>
  <c r="AR373" i="46"/>
  <c r="AQ373" i="46"/>
  <c r="AP373" i="46"/>
  <c r="U373" i="46"/>
  <c r="BA372" i="46"/>
  <c r="AZ370" i="46"/>
  <c r="AY370" i="46"/>
  <c r="AX370" i="46"/>
  <c r="AW370" i="46"/>
  <c r="AV370" i="46"/>
  <c r="AU370" i="46"/>
  <c r="AT370" i="46"/>
  <c r="AS370" i="46"/>
  <c r="AR370" i="46"/>
  <c r="AQ370" i="46"/>
  <c r="AP370" i="46"/>
  <c r="BA369" i="46"/>
  <c r="AZ366" i="46"/>
  <c r="AY366" i="46"/>
  <c r="AX366" i="46"/>
  <c r="AW366" i="46"/>
  <c r="AV366" i="46"/>
  <c r="AU366" i="46"/>
  <c r="AT366" i="46"/>
  <c r="AS366" i="46"/>
  <c r="AR366" i="46"/>
  <c r="AQ366" i="46"/>
  <c r="AP366" i="46"/>
  <c r="BA365" i="46"/>
  <c r="AZ362" i="46"/>
  <c r="AY362" i="46"/>
  <c r="AX362" i="46"/>
  <c r="AW362" i="46"/>
  <c r="AV362" i="46"/>
  <c r="AU362" i="46"/>
  <c r="AT362" i="46"/>
  <c r="AS362" i="46"/>
  <c r="AR362" i="46"/>
  <c r="AQ362" i="46"/>
  <c r="AP362" i="46"/>
  <c r="BA361" i="46"/>
  <c r="AZ359" i="46"/>
  <c r="AY359" i="46"/>
  <c r="AX359" i="46"/>
  <c r="AW359" i="46"/>
  <c r="AV359" i="46"/>
  <c r="AU359" i="46"/>
  <c r="AT359" i="46"/>
  <c r="AS359" i="46"/>
  <c r="AR359" i="46"/>
  <c r="AQ359" i="46"/>
  <c r="AP359" i="46"/>
  <c r="U359" i="46"/>
  <c r="BA358" i="46"/>
  <c r="AZ356" i="46"/>
  <c r="AY356" i="46"/>
  <c r="AX356" i="46"/>
  <c r="AW356" i="46"/>
  <c r="AV356" i="46"/>
  <c r="AU356" i="46"/>
  <c r="AT356" i="46"/>
  <c r="AS356" i="46"/>
  <c r="AR356" i="46"/>
  <c r="AQ356" i="46"/>
  <c r="AP356" i="46"/>
  <c r="U356" i="46"/>
  <c r="BA355" i="46"/>
  <c r="AZ353" i="46"/>
  <c r="AY353" i="46"/>
  <c r="AX353" i="46"/>
  <c r="AW353" i="46"/>
  <c r="AV353" i="46"/>
  <c r="AU353" i="46"/>
  <c r="AT353" i="46"/>
  <c r="AS353" i="46"/>
  <c r="AR353" i="46"/>
  <c r="AQ353" i="46"/>
  <c r="AP353" i="46"/>
  <c r="U353" i="46"/>
  <c r="BA352" i="46"/>
  <c r="AZ350" i="46"/>
  <c r="AY350" i="46"/>
  <c r="AX350" i="46"/>
  <c r="AW350" i="46"/>
  <c r="AV350" i="46"/>
  <c r="AU350" i="46"/>
  <c r="AT350" i="46"/>
  <c r="AS350" i="46"/>
  <c r="AR350" i="46"/>
  <c r="AQ350" i="46"/>
  <c r="AP350" i="46"/>
  <c r="U350" i="46"/>
  <c r="BA349" i="46"/>
  <c r="AZ346" i="46"/>
  <c r="AY346" i="46"/>
  <c r="AX346" i="46"/>
  <c r="AW346" i="46"/>
  <c r="AV346" i="46"/>
  <c r="AU346" i="46"/>
  <c r="AT346" i="46"/>
  <c r="AS346" i="46"/>
  <c r="AR346" i="46"/>
  <c r="AQ346" i="46"/>
  <c r="AP346" i="46"/>
  <c r="BA345" i="46"/>
  <c r="AZ343" i="46"/>
  <c r="AY343" i="46"/>
  <c r="AX343" i="46"/>
  <c r="AW343" i="46"/>
  <c r="AV343" i="46"/>
  <c r="AU343" i="46"/>
  <c r="AT343" i="46"/>
  <c r="AS343" i="46"/>
  <c r="AR343" i="46"/>
  <c r="AQ343" i="46"/>
  <c r="AP343" i="46"/>
  <c r="BA342" i="46"/>
  <c r="AZ340" i="46"/>
  <c r="AY340" i="46"/>
  <c r="AX340" i="46"/>
  <c r="AW340" i="46"/>
  <c r="AV340" i="46"/>
  <c r="AU340" i="46"/>
  <c r="AT340" i="46"/>
  <c r="AS340" i="46"/>
  <c r="AR340" i="46"/>
  <c r="AQ340" i="46"/>
  <c r="AP340" i="46"/>
  <c r="BA339" i="46"/>
  <c r="AZ337" i="46"/>
  <c r="AY337" i="46"/>
  <c r="AX337" i="46"/>
  <c r="AW337" i="46"/>
  <c r="AV337" i="46"/>
  <c r="AU337" i="46"/>
  <c r="AT337" i="46"/>
  <c r="AS337" i="46"/>
  <c r="AR337" i="46"/>
  <c r="AQ337" i="46"/>
  <c r="AP337" i="46"/>
  <c r="U337" i="46"/>
  <c r="BA336" i="46"/>
  <c r="AZ334" i="46"/>
  <c r="AY334" i="46"/>
  <c r="AX334" i="46"/>
  <c r="AW334" i="46"/>
  <c r="AV334" i="46"/>
  <c r="AU334" i="46"/>
  <c r="AT334" i="46"/>
  <c r="AS334" i="46"/>
  <c r="AR334" i="46"/>
  <c r="AQ334" i="46"/>
  <c r="AP334" i="46"/>
  <c r="U334" i="46"/>
  <c r="BA333" i="46"/>
  <c r="AZ331" i="46"/>
  <c r="AY331" i="46"/>
  <c r="AX331" i="46"/>
  <c r="AW331" i="46"/>
  <c r="AV331" i="46"/>
  <c r="AU331" i="46"/>
  <c r="AT331" i="46"/>
  <c r="AS331" i="46"/>
  <c r="AR331" i="46"/>
  <c r="AQ331" i="46"/>
  <c r="AP331" i="46"/>
  <c r="U331" i="46"/>
  <c r="BA330" i="46"/>
  <c r="AZ328" i="46"/>
  <c r="AY328" i="46"/>
  <c r="AX328" i="46"/>
  <c r="AW328" i="46"/>
  <c r="AV328" i="46"/>
  <c r="AU328" i="46"/>
  <c r="AT328" i="46"/>
  <c r="AS328" i="46"/>
  <c r="AR328" i="46"/>
  <c r="AQ328" i="46"/>
  <c r="AP328" i="46"/>
  <c r="U328" i="46"/>
  <c r="BA327" i="46"/>
  <c r="AZ325" i="46"/>
  <c r="AY325" i="46"/>
  <c r="AX325" i="46"/>
  <c r="AW325" i="46"/>
  <c r="AV325" i="46"/>
  <c r="AU325" i="46"/>
  <c r="AT325" i="46"/>
  <c r="AT415" i="46" s="1"/>
  <c r="AS325" i="46"/>
  <c r="AR325" i="46"/>
  <c r="AQ325" i="46"/>
  <c r="AP325" i="46"/>
  <c r="U325" i="46"/>
  <c r="BA324" i="46"/>
  <c r="AZ321" i="46"/>
  <c r="AY321" i="46"/>
  <c r="AX321" i="46"/>
  <c r="AW321" i="46"/>
  <c r="AV321" i="46"/>
  <c r="AU321" i="46"/>
  <c r="AT321" i="46"/>
  <c r="AS321" i="46"/>
  <c r="AR321" i="46"/>
  <c r="AQ321" i="46"/>
  <c r="AP321" i="46"/>
  <c r="BA320" i="46"/>
  <c r="AZ318" i="46"/>
  <c r="AY318" i="46"/>
  <c r="AX318" i="46"/>
  <c r="AW318" i="46"/>
  <c r="AV318" i="46"/>
  <c r="AU318" i="46"/>
  <c r="AT318" i="46"/>
  <c r="AS318" i="46"/>
  <c r="AR318" i="46"/>
  <c r="AQ318" i="46"/>
  <c r="AP318" i="46"/>
  <c r="BA317" i="46"/>
  <c r="AZ315" i="46"/>
  <c r="AY315" i="46"/>
  <c r="AX315" i="46"/>
  <c r="AW315" i="46"/>
  <c r="AV315" i="46"/>
  <c r="AU315" i="46"/>
  <c r="AT315" i="46"/>
  <c r="AS315" i="46"/>
  <c r="AR315" i="46"/>
  <c r="AQ315" i="46"/>
  <c r="AP315" i="46"/>
  <c r="BA314" i="46"/>
  <c r="AZ312" i="46"/>
  <c r="AY312" i="46"/>
  <c r="AX312" i="46"/>
  <c r="AW312" i="46"/>
  <c r="AV312" i="46"/>
  <c r="AU312" i="46"/>
  <c r="AT312" i="46"/>
  <c r="AS312" i="46"/>
  <c r="AR312" i="46"/>
  <c r="AQ312" i="46"/>
  <c r="AP312" i="46"/>
  <c r="BA311" i="46"/>
  <c r="AZ309" i="46"/>
  <c r="AY309" i="46"/>
  <c r="AX309" i="46"/>
  <c r="AW309" i="46"/>
  <c r="AV309" i="46"/>
  <c r="AU309" i="46"/>
  <c r="AT309" i="46"/>
  <c r="AS309" i="46"/>
  <c r="AR309" i="46"/>
  <c r="AQ309" i="46"/>
  <c r="AP309" i="46"/>
  <c r="BA308" i="46"/>
  <c r="AZ306" i="46"/>
  <c r="AY306" i="46"/>
  <c r="AX306" i="46"/>
  <c r="AW306" i="46"/>
  <c r="AV306" i="46"/>
  <c r="AU306" i="46"/>
  <c r="AT306" i="46"/>
  <c r="AS306" i="46"/>
  <c r="AR306" i="46"/>
  <c r="AQ306" i="46"/>
  <c r="AP306" i="46"/>
  <c r="BA305" i="46"/>
  <c r="AZ303" i="46"/>
  <c r="AY303" i="46"/>
  <c r="AX303" i="46"/>
  <c r="AW303" i="46"/>
  <c r="AV303" i="46"/>
  <c r="AU303" i="46"/>
  <c r="AT303" i="46"/>
  <c r="AS303" i="46"/>
  <c r="AR303" i="46"/>
  <c r="AQ303" i="46"/>
  <c r="AP303" i="46"/>
  <c r="BA302" i="46"/>
  <c r="AZ300" i="46"/>
  <c r="AY300" i="46"/>
  <c r="AX300" i="46"/>
  <c r="AW300" i="46"/>
  <c r="AV300" i="46"/>
  <c r="AU300" i="46"/>
  <c r="AT300" i="46"/>
  <c r="AS300" i="46"/>
  <c r="AR300" i="46"/>
  <c r="AQ300" i="46"/>
  <c r="AP300" i="46"/>
  <c r="BA299" i="46"/>
  <c r="AZ297" i="46"/>
  <c r="AY297" i="46"/>
  <c r="AY415" i="46" s="1"/>
  <c r="AX297" i="46"/>
  <c r="AW297" i="46"/>
  <c r="AV297" i="46"/>
  <c r="AU297" i="46"/>
  <c r="AU415" i="46" s="1"/>
  <c r="AT297" i="46"/>
  <c r="AS297" i="46"/>
  <c r="AR297" i="46"/>
  <c r="AQ297" i="46"/>
  <c r="AQ417" i="46" s="1"/>
  <c r="AP297" i="46"/>
  <c r="BA296" i="46"/>
  <c r="AX415" i="46"/>
  <c r="AP415" i="46"/>
  <c r="AN401" i="46"/>
  <c r="AN407" i="46" s="1"/>
  <c r="AM401" i="46"/>
  <c r="AM407" i="46" s="1"/>
  <c r="AZ409" i="46"/>
  <c r="AY409" i="46"/>
  <c r="AX409" i="46"/>
  <c r="AW409" i="46"/>
  <c r="AV409" i="46"/>
  <c r="AU409" i="46"/>
  <c r="AT409" i="46"/>
  <c r="AS409" i="46"/>
  <c r="AR409" i="46"/>
  <c r="AQ409" i="46"/>
  <c r="AP409" i="46"/>
  <c r="AO409" i="46"/>
  <c r="AN409" i="46"/>
  <c r="AM409" i="46"/>
  <c r="V265" i="46"/>
  <c r="D265" i="46"/>
  <c r="AZ263" i="46"/>
  <c r="AY263" i="46"/>
  <c r="AX263" i="46"/>
  <c r="AW263" i="46"/>
  <c r="AV263" i="46"/>
  <c r="AU263" i="46"/>
  <c r="AT263" i="46"/>
  <c r="AS263" i="46"/>
  <c r="AR263" i="46"/>
  <c r="AQ263" i="46"/>
  <c r="AP263" i="46"/>
  <c r="AO263" i="46"/>
  <c r="AN263" i="46"/>
  <c r="AM263" i="46"/>
  <c r="U263" i="46"/>
  <c r="BA262" i="46"/>
  <c r="AZ260" i="46"/>
  <c r="AY260" i="46"/>
  <c r="AX260" i="46"/>
  <c r="AW260" i="46"/>
  <c r="AV260" i="46"/>
  <c r="AU260" i="46"/>
  <c r="AT260" i="46"/>
  <c r="AS260" i="46"/>
  <c r="AR260" i="46"/>
  <c r="AQ260" i="46"/>
  <c r="AP260" i="46"/>
  <c r="U260" i="46"/>
  <c r="BA259" i="46"/>
  <c r="AZ257" i="46"/>
  <c r="AY257" i="46"/>
  <c r="AX257" i="46"/>
  <c r="AW257" i="46"/>
  <c r="AV257" i="46"/>
  <c r="AU257" i="46"/>
  <c r="AT257" i="46"/>
  <c r="AS257" i="46"/>
  <c r="AR257" i="46"/>
  <c r="AQ257" i="46"/>
  <c r="AP257" i="46"/>
  <c r="U257" i="46"/>
  <c r="BA256" i="46"/>
  <c r="AZ253" i="46"/>
  <c r="AY253" i="46"/>
  <c r="AX253" i="46"/>
  <c r="AW253" i="46"/>
  <c r="AV253" i="46"/>
  <c r="AU253" i="46"/>
  <c r="AT253" i="46"/>
  <c r="AS253" i="46"/>
  <c r="AR253" i="46"/>
  <c r="AQ253" i="46"/>
  <c r="AP253" i="46"/>
  <c r="U253" i="46"/>
  <c r="BA252" i="46"/>
  <c r="AZ250" i="46"/>
  <c r="AY250" i="46"/>
  <c r="AX250" i="46"/>
  <c r="AW250" i="46"/>
  <c r="AV250" i="46"/>
  <c r="AU250" i="46"/>
  <c r="AT250" i="46"/>
  <c r="AS250" i="46"/>
  <c r="AR250" i="46"/>
  <c r="AQ250" i="46"/>
  <c r="AP250" i="46"/>
  <c r="U250" i="46"/>
  <c r="BA249" i="46"/>
  <c r="AZ247" i="46"/>
  <c r="AY247" i="46"/>
  <c r="AX247" i="46"/>
  <c r="AW247" i="46"/>
  <c r="AV247" i="46"/>
  <c r="AU247" i="46"/>
  <c r="AT247" i="46"/>
  <c r="AS247" i="46"/>
  <c r="AR247" i="46"/>
  <c r="AQ247" i="46"/>
  <c r="AP247" i="46"/>
  <c r="U247" i="46"/>
  <c r="BA246" i="46"/>
  <c r="AZ244" i="46"/>
  <c r="AY244" i="46"/>
  <c r="AX244" i="46"/>
  <c r="AW244" i="46"/>
  <c r="AV244" i="46"/>
  <c r="AU244" i="46"/>
  <c r="AT244" i="46"/>
  <c r="AS244" i="46"/>
  <c r="AR244" i="46"/>
  <c r="AQ244" i="46"/>
  <c r="AP244" i="46"/>
  <c r="U244" i="46"/>
  <c r="BA243" i="46"/>
  <c r="AZ241" i="46"/>
  <c r="AY241" i="46"/>
  <c r="AX241" i="46"/>
  <c r="AW241" i="46"/>
  <c r="AV241" i="46"/>
  <c r="AU241" i="46"/>
  <c r="AT241" i="46"/>
  <c r="AS241" i="46"/>
  <c r="AR241" i="46"/>
  <c r="AQ241" i="46"/>
  <c r="AP241" i="46"/>
  <c r="U241" i="46"/>
  <c r="BA240" i="46"/>
  <c r="AZ237" i="46"/>
  <c r="AY237" i="46"/>
  <c r="AX237" i="46"/>
  <c r="AW237" i="46"/>
  <c r="AV237" i="46"/>
  <c r="AU237" i="46"/>
  <c r="AT237" i="46"/>
  <c r="AS237" i="46"/>
  <c r="AR237" i="46"/>
  <c r="AQ237" i="46"/>
  <c r="AP237" i="46"/>
  <c r="U237" i="46"/>
  <c r="BA236" i="46"/>
  <c r="AZ234" i="46"/>
  <c r="AY234" i="46"/>
  <c r="AX234" i="46"/>
  <c r="AW234" i="46"/>
  <c r="AV234" i="46"/>
  <c r="AU234" i="46"/>
  <c r="AT234" i="46"/>
  <c r="AS234" i="46"/>
  <c r="AR234" i="46"/>
  <c r="AQ234" i="46"/>
  <c r="AP234" i="46"/>
  <c r="BA233" i="46"/>
  <c r="AZ230" i="46"/>
  <c r="AY230" i="46"/>
  <c r="AX230" i="46"/>
  <c r="AW230" i="46"/>
  <c r="AV230" i="46"/>
  <c r="AU230" i="46"/>
  <c r="AT230" i="46"/>
  <c r="AS230" i="46"/>
  <c r="AR230" i="46"/>
  <c r="AQ230" i="46"/>
  <c r="AP230" i="46"/>
  <c r="BA229" i="46"/>
  <c r="AZ226" i="46"/>
  <c r="AY226" i="46"/>
  <c r="AX226" i="46"/>
  <c r="AW226" i="46"/>
  <c r="AV226" i="46"/>
  <c r="AU226" i="46"/>
  <c r="AT226" i="46"/>
  <c r="AS226" i="46"/>
  <c r="AR226" i="46"/>
  <c r="AQ226" i="46"/>
  <c r="AP226" i="46"/>
  <c r="BA225" i="46"/>
  <c r="AZ223" i="46"/>
  <c r="AY223" i="46"/>
  <c r="AX223" i="46"/>
  <c r="AW223" i="46"/>
  <c r="AV223" i="46"/>
  <c r="AU223" i="46"/>
  <c r="AT223" i="46"/>
  <c r="AS223" i="46"/>
  <c r="AR223" i="46"/>
  <c r="AQ223" i="46"/>
  <c r="AP223" i="46"/>
  <c r="U223" i="46"/>
  <c r="BA222" i="46"/>
  <c r="AZ220" i="46"/>
  <c r="AY220" i="46"/>
  <c r="AX220" i="46"/>
  <c r="AW220" i="46"/>
  <c r="AV220" i="46"/>
  <c r="AU220" i="46"/>
  <c r="AT220" i="46"/>
  <c r="AS220" i="46"/>
  <c r="AR220" i="46"/>
  <c r="AQ220" i="46"/>
  <c r="AP220" i="46"/>
  <c r="U220" i="46"/>
  <c r="BA219" i="46"/>
  <c r="AZ217" i="46"/>
  <c r="AY217" i="46"/>
  <c r="AX217" i="46"/>
  <c r="AW217" i="46"/>
  <c r="AV217" i="46"/>
  <c r="AU217" i="46"/>
  <c r="AT217" i="46"/>
  <c r="AS217" i="46"/>
  <c r="AR217" i="46"/>
  <c r="AQ217" i="46"/>
  <c r="AP217" i="46"/>
  <c r="U217" i="46"/>
  <c r="BA216" i="46"/>
  <c r="AZ214" i="46"/>
  <c r="AY214" i="46"/>
  <c r="AX214" i="46"/>
  <c r="AW214" i="46"/>
  <c r="AV214" i="46"/>
  <c r="AU214" i="46"/>
  <c r="AT214" i="46"/>
  <c r="AS214" i="46"/>
  <c r="AR214" i="46"/>
  <c r="AQ214" i="46"/>
  <c r="AP214" i="46"/>
  <c r="U214" i="46"/>
  <c r="BA213" i="46"/>
  <c r="AZ210" i="46"/>
  <c r="AY210" i="46"/>
  <c r="AX210" i="46"/>
  <c r="AW210" i="46"/>
  <c r="AV210" i="46"/>
  <c r="AU210" i="46"/>
  <c r="AT210" i="46"/>
  <c r="AS210" i="46"/>
  <c r="AR210" i="46"/>
  <c r="AQ210" i="46"/>
  <c r="AP210" i="46"/>
  <c r="BA209" i="46"/>
  <c r="AZ207" i="46"/>
  <c r="AY207" i="46"/>
  <c r="AX207" i="46"/>
  <c r="AW207" i="46"/>
  <c r="AV207" i="46"/>
  <c r="AU207" i="46"/>
  <c r="AT207" i="46"/>
  <c r="AS207" i="46"/>
  <c r="AR207" i="46"/>
  <c r="AQ207" i="46"/>
  <c r="AP207" i="46"/>
  <c r="BA206" i="46"/>
  <c r="AZ204" i="46"/>
  <c r="AY204" i="46"/>
  <c r="AX204" i="46"/>
  <c r="AW204" i="46"/>
  <c r="AV204" i="46"/>
  <c r="AU204" i="46"/>
  <c r="AT204" i="46"/>
  <c r="AS204" i="46"/>
  <c r="AR204" i="46"/>
  <c r="AQ204" i="46"/>
  <c r="AP204" i="46"/>
  <c r="BA203" i="46"/>
  <c r="AZ201" i="46"/>
  <c r="AY201" i="46"/>
  <c r="AX201" i="46"/>
  <c r="AW201" i="46"/>
  <c r="AV201" i="46"/>
  <c r="AU201" i="46"/>
  <c r="AT201" i="46"/>
  <c r="AS201" i="46"/>
  <c r="AR201" i="46"/>
  <c r="AQ201" i="46"/>
  <c r="AP201" i="46"/>
  <c r="U201" i="46"/>
  <c r="BA200" i="46"/>
  <c r="AZ198" i="46"/>
  <c r="AY198" i="46"/>
  <c r="AX198" i="46"/>
  <c r="AW198" i="46"/>
  <c r="AV198" i="46"/>
  <c r="AU198" i="46"/>
  <c r="AT198" i="46"/>
  <c r="AS198" i="46"/>
  <c r="AR198" i="46"/>
  <c r="AQ198" i="46"/>
  <c r="AP198" i="46"/>
  <c r="U198" i="46"/>
  <c r="BA197" i="46"/>
  <c r="AZ195" i="46"/>
  <c r="AY195" i="46"/>
  <c r="AX195" i="46"/>
  <c r="AW195" i="46"/>
  <c r="AV195" i="46"/>
  <c r="AU195" i="46"/>
  <c r="AT195" i="46"/>
  <c r="AS195" i="46"/>
  <c r="AR195" i="46"/>
  <c r="AQ195" i="46"/>
  <c r="AP195" i="46"/>
  <c r="U195" i="46"/>
  <c r="AO277" i="46" s="1"/>
  <c r="BA194" i="46"/>
  <c r="AZ192" i="46"/>
  <c r="AY192" i="46"/>
  <c r="AX192" i="46"/>
  <c r="AW192" i="46"/>
  <c r="AV192" i="46"/>
  <c r="AU192" i="46"/>
  <c r="AT192" i="46"/>
  <c r="AS192" i="46"/>
  <c r="AR192" i="46"/>
  <c r="AQ192" i="46"/>
  <c r="AP192" i="46"/>
  <c r="U192" i="46"/>
  <c r="BA191" i="46"/>
  <c r="AZ189" i="46"/>
  <c r="AY189" i="46"/>
  <c r="AX189" i="46"/>
  <c r="AW189" i="46"/>
  <c r="AV189" i="46"/>
  <c r="AU189" i="46"/>
  <c r="AT189" i="46"/>
  <c r="AS189" i="46"/>
  <c r="AR189" i="46"/>
  <c r="AQ189" i="46"/>
  <c r="AP189" i="46"/>
  <c r="U189" i="46"/>
  <c r="BA188" i="46"/>
  <c r="AZ185" i="46"/>
  <c r="AY185" i="46"/>
  <c r="AX185" i="46"/>
  <c r="AW185" i="46"/>
  <c r="AV185" i="46"/>
  <c r="AU185" i="46"/>
  <c r="AT185" i="46"/>
  <c r="AS185" i="46"/>
  <c r="AR185" i="46"/>
  <c r="AQ185" i="46"/>
  <c r="AP185" i="46"/>
  <c r="AO185" i="46"/>
  <c r="AN185" i="46"/>
  <c r="AM185" i="46"/>
  <c r="BA184" i="46"/>
  <c r="AZ182" i="46"/>
  <c r="AY182" i="46"/>
  <c r="AX182" i="46"/>
  <c r="AW182" i="46"/>
  <c r="AV182" i="46"/>
  <c r="AU182" i="46"/>
  <c r="AT182" i="46"/>
  <c r="AS182" i="46"/>
  <c r="AR182" i="46"/>
  <c r="AQ182" i="46"/>
  <c r="AP182" i="46"/>
  <c r="AO182" i="46"/>
  <c r="AN182" i="46"/>
  <c r="AM182" i="46"/>
  <c r="BA181" i="46"/>
  <c r="AZ179" i="46"/>
  <c r="AY179" i="46"/>
  <c r="AX179" i="46"/>
  <c r="AW179" i="46"/>
  <c r="AV179" i="46"/>
  <c r="AU179" i="46"/>
  <c r="AT179" i="46"/>
  <c r="AS179" i="46"/>
  <c r="AR179" i="46"/>
  <c r="AQ179" i="46"/>
  <c r="AP179" i="46"/>
  <c r="AO179" i="46"/>
  <c r="AN179" i="46"/>
  <c r="AM179" i="46"/>
  <c r="AM265" i="46" s="1"/>
  <c r="AM270" i="46" s="1"/>
  <c r="BA178" i="46"/>
  <c r="AZ176" i="46"/>
  <c r="AY176" i="46"/>
  <c r="AX176" i="46"/>
  <c r="AW176" i="46"/>
  <c r="AV176" i="46"/>
  <c r="AU176" i="46"/>
  <c r="AT176" i="46"/>
  <c r="AS176" i="46"/>
  <c r="AR176" i="46"/>
  <c r="AQ176" i="46"/>
  <c r="AP176" i="46"/>
  <c r="AO176" i="46"/>
  <c r="AN176" i="46"/>
  <c r="AM176" i="46"/>
  <c r="BA175" i="46"/>
  <c r="AZ173" i="46"/>
  <c r="AZ275" i="46" s="1"/>
  <c r="AZ406" i="46" s="1"/>
  <c r="AY173" i="46"/>
  <c r="AX173" i="46"/>
  <c r="AW173" i="46"/>
  <c r="AW277" i="46" s="1"/>
  <c r="AV173" i="46"/>
  <c r="AU173" i="46"/>
  <c r="AT173" i="46"/>
  <c r="AS173" i="46"/>
  <c r="AR173" i="46"/>
  <c r="AQ173" i="46"/>
  <c r="AP173" i="46"/>
  <c r="AO173" i="46"/>
  <c r="AN173" i="46"/>
  <c r="AM173" i="46"/>
  <c r="BA172" i="46"/>
  <c r="AZ170" i="46"/>
  <c r="AY170" i="46"/>
  <c r="AX170" i="46"/>
  <c r="AW170" i="46"/>
  <c r="AV170" i="46"/>
  <c r="AU170" i="46"/>
  <c r="AT170" i="46"/>
  <c r="AS170" i="46"/>
  <c r="AR170" i="46"/>
  <c r="AQ170" i="46"/>
  <c r="AP170" i="46"/>
  <c r="BA169" i="46"/>
  <c r="AZ167" i="46"/>
  <c r="AY167" i="46"/>
  <c r="AX167" i="46"/>
  <c r="AW167" i="46"/>
  <c r="AV167" i="46"/>
  <c r="AU167" i="46"/>
  <c r="AT167" i="46"/>
  <c r="AS167" i="46"/>
  <c r="AR167" i="46"/>
  <c r="AQ167" i="46"/>
  <c r="AP167" i="46"/>
  <c r="BA166" i="46"/>
  <c r="AZ164" i="46"/>
  <c r="AY164" i="46"/>
  <c r="AX164" i="46"/>
  <c r="AW164" i="46"/>
  <c r="AV164" i="46"/>
  <c r="AU164" i="46"/>
  <c r="AT164" i="46"/>
  <c r="AS164" i="46"/>
  <c r="AR164" i="46"/>
  <c r="AQ164" i="46"/>
  <c r="AP164" i="46"/>
  <c r="BA163" i="46"/>
  <c r="AZ161" i="46"/>
  <c r="AY161" i="46"/>
  <c r="AX161" i="46"/>
  <c r="AW161" i="46"/>
  <c r="AV161" i="46"/>
  <c r="AV277" i="46" s="1"/>
  <c r="AU161" i="46"/>
  <c r="AU277" i="46" s="1"/>
  <c r="AT161" i="46"/>
  <c r="AS161" i="46"/>
  <c r="AR161" i="46"/>
  <c r="AR277" i="46" s="1"/>
  <c r="AQ161" i="46"/>
  <c r="AQ277" i="46" s="1"/>
  <c r="AP161" i="46"/>
  <c r="BA160" i="46"/>
  <c r="AY277" i="46"/>
  <c r="AS278" i="46"/>
  <c r="AN265" i="46"/>
  <c r="AN270" i="46" s="1"/>
  <c r="AZ272" i="46"/>
  <c r="AY272" i="46"/>
  <c r="AX272" i="46"/>
  <c r="AW272" i="46"/>
  <c r="AV272" i="46"/>
  <c r="AU272" i="46"/>
  <c r="AT272" i="46"/>
  <c r="AS272" i="46"/>
  <c r="AR272" i="46"/>
  <c r="AQ272" i="46"/>
  <c r="AP272" i="46"/>
  <c r="AO272" i="46"/>
  <c r="AN272" i="46"/>
  <c r="AM272" i="46"/>
  <c r="AY132" i="46"/>
  <c r="AU132" i="46"/>
  <c r="AQ132" i="46"/>
  <c r="AM132" i="46"/>
  <c r="AZ132" i="46"/>
  <c r="AX132" i="46"/>
  <c r="AW132" i="46"/>
  <c r="AV132" i="46"/>
  <c r="AT132" i="46"/>
  <c r="AS132" i="46"/>
  <c r="AR132" i="46"/>
  <c r="AP132" i="46"/>
  <c r="AO132" i="46"/>
  <c r="AN132" i="46"/>
  <c r="V127" i="46"/>
  <c r="D127" i="46"/>
  <c r="AZ125" i="46"/>
  <c r="AY125" i="46"/>
  <c r="AX125" i="46"/>
  <c r="AW125" i="46"/>
  <c r="AV125" i="46"/>
  <c r="AU125" i="46"/>
  <c r="AT125" i="46"/>
  <c r="AS125" i="46"/>
  <c r="AR125" i="46"/>
  <c r="AQ125" i="46"/>
  <c r="AP125" i="46"/>
  <c r="AO125" i="46"/>
  <c r="AN125" i="46"/>
  <c r="AM125" i="46"/>
  <c r="U125" i="46"/>
  <c r="BA124" i="46"/>
  <c r="AZ122" i="46"/>
  <c r="AY122" i="46"/>
  <c r="AX122" i="46"/>
  <c r="AW122" i="46"/>
  <c r="AV122" i="46"/>
  <c r="AU122" i="46"/>
  <c r="AT122" i="46"/>
  <c r="AS122" i="46"/>
  <c r="AR122" i="46"/>
  <c r="AQ122" i="46"/>
  <c r="AP122" i="46"/>
  <c r="AO122" i="46"/>
  <c r="AN122" i="46"/>
  <c r="AM122" i="46"/>
  <c r="U122" i="46"/>
  <c r="BA121" i="46"/>
  <c r="AZ119" i="46"/>
  <c r="AY119" i="46"/>
  <c r="AX119" i="46"/>
  <c r="AW119" i="46"/>
  <c r="AV119" i="46"/>
  <c r="AU119" i="46"/>
  <c r="AT119" i="46"/>
  <c r="AS119" i="46"/>
  <c r="AR119" i="46"/>
  <c r="AQ119" i="46"/>
  <c r="AP119" i="46"/>
  <c r="AO119" i="46"/>
  <c r="AN119" i="46"/>
  <c r="AM119" i="46"/>
  <c r="U119" i="46"/>
  <c r="BA118" i="46"/>
  <c r="AZ115" i="46"/>
  <c r="AY115" i="46"/>
  <c r="AX115" i="46"/>
  <c r="AW115" i="46"/>
  <c r="AV115" i="46"/>
  <c r="AU115" i="46"/>
  <c r="AT115" i="46"/>
  <c r="AS115" i="46"/>
  <c r="AR115" i="46"/>
  <c r="AQ115" i="46"/>
  <c r="AP115" i="46"/>
  <c r="AO115" i="46"/>
  <c r="AN115" i="46"/>
  <c r="AM115" i="46"/>
  <c r="U115" i="46"/>
  <c r="BA114" i="46"/>
  <c r="AZ112" i="46"/>
  <c r="AY112" i="46"/>
  <c r="AX112" i="46"/>
  <c r="AW112" i="46"/>
  <c r="AV112" i="46"/>
  <c r="AU112" i="46"/>
  <c r="AT112" i="46"/>
  <c r="AS112" i="46"/>
  <c r="AR112" i="46"/>
  <c r="AQ112" i="46"/>
  <c r="AP112" i="46"/>
  <c r="AO112" i="46"/>
  <c r="AN112" i="46"/>
  <c r="AM112" i="46"/>
  <c r="U112" i="46"/>
  <c r="BA111" i="46"/>
  <c r="AZ109" i="46"/>
  <c r="AY109" i="46"/>
  <c r="AX109" i="46"/>
  <c r="AW109" i="46"/>
  <c r="AV109" i="46"/>
  <c r="AU109" i="46"/>
  <c r="AT109" i="46"/>
  <c r="AS109" i="46"/>
  <c r="AR109" i="46"/>
  <c r="AQ109" i="46"/>
  <c r="AP109" i="46"/>
  <c r="AO109" i="46"/>
  <c r="AN109" i="46"/>
  <c r="AM109" i="46"/>
  <c r="U109" i="46"/>
  <c r="BA108" i="46"/>
  <c r="AZ106" i="46"/>
  <c r="AY106" i="46"/>
  <c r="AX106" i="46"/>
  <c r="AW106" i="46"/>
  <c r="AV106" i="46"/>
  <c r="AU106" i="46"/>
  <c r="AT106" i="46"/>
  <c r="AS106" i="46"/>
  <c r="AR106" i="46"/>
  <c r="AQ106" i="46"/>
  <c r="AP106" i="46"/>
  <c r="U106" i="46"/>
  <c r="BA105" i="46"/>
  <c r="AZ103" i="46"/>
  <c r="AY103" i="46"/>
  <c r="AX103" i="46"/>
  <c r="AW103" i="46"/>
  <c r="AV103" i="46"/>
  <c r="AU103" i="46"/>
  <c r="AT103" i="46"/>
  <c r="AS103" i="46"/>
  <c r="AR103" i="46"/>
  <c r="AQ103" i="46"/>
  <c r="AP103" i="46"/>
  <c r="U103" i="46"/>
  <c r="BA102" i="46"/>
  <c r="AZ99" i="46"/>
  <c r="AY99" i="46"/>
  <c r="AX99" i="46"/>
  <c r="AW99" i="46"/>
  <c r="AV99" i="46"/>
  <c r="AU99" i="46"/>
  <c r="AT99" i="46"/>
  <c r="AS99" i="46"/>
  <c r="AR99" i="46"/>
  <c r="AQ99" i="46"/>
  <c r="AP99" i="46"/>
  <c r="AO99" i="46"/>
  <c r="AN99" i="46"/>
  <c r="AM99" i="46"/>
  <c r="U99" i="46"/>
  <c r="BA98" i="46"/>
  <c r="AZ96" i="46"/>
  <c r="AY96" i="46"/>
  <c r="AX96" i="46"/>
  <c r="AW96" i="46"/>
  <c r="AV96" i="46"/>
  <c r="AU96" i="46"/>
  <c r="AT96" i="46"/>
  <c r="AS96" i="46"/>
  <c r="AR96" i="46"/>
  <c r="AQ96" i="46"/>
  <c r="AP96" i="46"/>
  <c r="AO96" i="46"/>
  <c r="AN96" i="46"/>
  <c r="AM96" i="46"/>
  <c r="BA95" i="46"/>
  <c r="AZ92" i="46"/>
  <c r="AY92" i="46"/>
  <c r="AX92" i="46"/>
  <c r="AW92" i="46"/>
  <c r="AV92" i="46"/>
  <c r="AU92" i="46"/>
  <c r="AT92" i="46"/>
  <c r="AS92" i="46"/>
  <c r="AR92" i="46"/>
  <c r="AQ92" i="46"/>
  <c r="AP92" i="46"/>
  <c r="AO92" i="46"/>
  <c r="AN92" i="46"/>
  <c r="AM92" i="46"/>
  <c r="BA91" i="46"/>
  <c r="AZ88" i="46"/>
  <c r="AY88" i="46"/>
  <c r="AX88" i="46"/>
  <c r="AW88" i="46"/>
  <c r="AV88" i="46"/>
  <c r="AU88" i="46"/>
  <c r="AT88" i="46"/>
  <c r="AS88" i="46"/>
  <c r="AR88" i="46"/>
  <c r="AQ88" i="46"/>
  <c r="AP88" i="46"/>
  <c r="AO88" i="46"/>
  <c r="AN88" i="46"/>
  <c r="AM88" i="46"/>
  <c r="BA87" i="46"/>
  <c r="AZ85" i="46"/>
  <c r="AY85" i="46"/>
  <c r="AX85" i="46"/>
  <c r="AW85" i="46"/>
  <c r="AV85" i="46"/>
  <c r="AU85" i="46"/>
  <c r="AT85" i="46"/>
  <c r="AS85" i="46"/>
  <c r="AR85" i="46"/>
  <c r="AQ85" i="46"/>
  <c r="AP85" i="46"/>
  <c r="AO85" i="46"/>
  <c r="AN85" i="46"/>
  <c r="AM85" i="46"/>
  <c r="U85" i="46"/>
  <c r="BA84" i="46"/>
  <c r="AZ82" i="46"/>
  <c r="AY82" i="46"/>
  <c r="AX82" i="46"/>
  <c r="AW82" i="46"/>
  <c r="AV82" i="46"/>
  <c r="AU82" i="46"/>
  <c r="AT82" i="46"/>
  <c r="AS82" i="46"/>
  <c r="AR82" i="46"/>
  <c r="AQ82" i="46"/>
  <c r="AP82" i="46"/>
  <c r="AO82" i="46"/>
  <c r="AN82" i="46"/>
  <c r="AM82" i="46"/>
  <c r="U82" i="46"/>
  <c r="BA81" i="46"/>
  <c r="AZ79" i="46"/>
  <c r="AY79" i="46"/>
  <c r="AX79" i="46"/>
  <c r="AW79" i="46"/>
  <c r="AV79" i="46"/>
  <c r="AU79" i="46"/>
  <c r="AT79" i="46"/>
  <c r="AS79" i="46"/>
  <c r="AR79" i="46"/>
  <c r="AQ79" i="46"/>
  <c r="AP79" i="46"/>
  <c r="AO79" i="46"/>
  <c r="AN79" i="46"/>
  <c r="AM79" i="46"/>
  <c r="U79" i="46"/>
  <c r="BA78" i="46"/>
  <c r="AZ76" i="46"/>
  <c r="AY76" i="46"/>
  <c r="AX76" i="46"/>
  <c r="AW76" i="46"/>
  <c r="AV76" i="46"/>
  <c r="AU76" i="46"/>
  <c r="AT76" i="46"/>
  <c r="AS76" i="46"/>
  <c r="AR76" i="46"/>
  <c r="AQ76" i="46"/>
  <c r="AP76" i="46"/>
  <c r="AO76" i="46"/>
  <c r="AN76" i="46"/>
  <c r="AM76" i="46"/>
  <c r="U76" i="46"/>
  <c r="BA75" i="46"/>
  <c r="AZ72" i="46"/>
  <c r="AY72" i="46"/>
  <c r="AX72" i="46"/>
  <c r="AW72" i="46"/>
  <c r="AV72" i="46"/>
  <c r="AU72" i="46"/>
  <c r="AT72" i="46"/>
  <c r="AS72" i="46"/>
  <c r="AR72" i="46"/>
  <c r="AQ72" i="46"/>
  <c r="AP72" i="46"/>
  <c r="BA71" i="46"/>
  <c r="AZ69" i="46"/>
  <c r="AY69" i="46"/>
  <c r="AX69" i="46"/>
  <c r="AW69" i="46"/>
  <c r="AV69" i="46"/>
  <c r="AU69" i="46"/>
  <c r="AT69" i="46"/>
  <c r="AS69" i="46"/>
  <c r="AR69" i="46"/>
  <c r="AQ69" i="46"/>
  <c r="AP69" i="46"/>
  <c r="BA68" i="46"/>
  <c r="AZ66" i="46"/>
  <c r="AY66" i="46"/>
  <c r="AX66" i="46"/>
  <c r="AW66" i="46"/>
  <c r="AV66" i="46"/>
  <c r="AU66" i="46"/>
  <c r="AT66" i="46"/>
  <c r="AS66" i="46"/>
  <c r="AR66" i="46"/>
  <c r="AQ66" i="46"/>
  <c r="AP66" i="46"/>
  <c r="BA65" i="46"/>
  <c r="AZ63" i="46"/>
  <c r="AY63" i="46"/>
  <c r="AX63" i="46"/>
  <c r="AW63" i="46"/>
  <c r="AV63" i="46"/>
  <c r="AU63" i="46"/>
  <c r="AT63" i="46"/>
  <c r="AS63" i="46"/>
  <c r="AR63" i="46"/>
  <c r="AQ63" i="46"/>
  <c r="AP63" i="46"/>
  <c r="U63" i="46"/>
  <c r="BA62" i="46"/>
  <c r="AZ60" i="46"/>
  <c r="AY60" i="46"/>
  <c r="AX60" i="46"/>
  <c r="AW60" i="46"/>
  <c r="AV60" i="46"/>
  <c r="AU60" i="46"/>
  <c r="AT60" i="46"/>
  <c r="AS60" i="46"/>
  <c r="AR60" i="46"/>
  <c r="AQ60" i="46"/>
  <c r="AP60" i="46"/>
  <c r="U60" i="46"/>
  <c r="BA59" i="46"/>
  <c r="AZ57" i="46"/>
  <c r="AY57" i="46"/>
  <c r="AX57" i="46"/>
  <c r="AW57" i="46"/>
  <c r="AV57" i="46"/>
  <c r="AU57" i="46"/>
  <c r="AT57" i="46"/>
  <c r="AS57" i="46"/>
  <c r="AR57" i="46"/>
  <c r="AQ57" i="46"/>
  <c r="AP57" i="46"/>
  <c r="U57" i="46"/>
  <c r="BA56" i="46"/>
  <c r="AZ54" i="46"/>
  <c r="AY54" i="46"/>
  <c r="AX54" i="46"/>
  <c r="AW54" i="46"/>
  <c r="AV54" i="46"/>
  <c r="AU54" i="46"/>
  <c r="AT54" i="46"/>
  <c r="AS54" i="46"/>
  <c r="AR54" i="46"/>
  <c r="AQ54" i="46"/>
  <c r="AP54" i="46"/>
  <c r="U54" i="46"/>
  <c r="BA53" i="46"/>
  <c r="AZ51" i="46"/>
  <c r="AY51" i="46"/>
  <c r="AX51" i="46"/>
  <c r="AW51" i="46"/>
  <c r="AV51" i="46"/>
  <c r="AU51" i="46"/>
  <c r="AT51" i="46"/>
  <c r="AS51" i="46"/>
  <c r="AR51" i="46"/>
  <c r="AQ51" i="46"/>
  <c r="AP51" i="46"/>
  <c r="U51" i="46"/>
  <c r="BA50" i="46"/>
  <c r="AZ47" i="46"/>
  <c r="AY47" i="46"/>
  <c r="AX47" i="46"/>
  <c r="AW47" i="46"/>
  <c r="AV47" i="46"/>
  <c r="AU47" i="46"/>
  <c r="AT47" i="46"/>
  <c r="AS47" i="46"/>
  <c r="AR47" i="46"/>
  <c r="AQ47" i="46"/>
  <c r="AP47" i="46"/>
  <c r="AO47" i="46"/>
  <c r="AN47" i="46"/>
  <c r="AN127" i="46" s="1"/>
  <c r="AN131" i="46" s="1"/>
  <c r="AM47" i="46"/>
  <c r="BA46" i="46"/>
  <c r="AZ44" i="46"/>
  <c r="AY44" i="46"/>
  <c r="AX44" i="46"/>
  <c r="AW44" i="46"/>
  <c r="AV44" i="46"/>
  <c r="AU44" i="46"/>
  <c r="AT44" i="46"/>
  <c r="AS44" i="46"/>
  <c r="AR44" i="46"/>
  <c r="AQ44" i="46"/>
  <c r="AP44" i="46"/>
  <c r="AO44" i="46"/>
  <c r="AN44" i="46"/>
  <c r="AM44" i="46"/>
  <c r="AM135" i="46" s="1"/>
  <c r="AM269" i="46" s="1"/>
  <c r="BA43" i="46"/>
  <c r="AZ41" i="46"/>
  <c r="AY41" i="46"/>
  <c r="AX41" i="46"/>
  <c r="AW41" i="46"/>
  <c r="AV41" i="46"/>
  <c r="AU41" i="46"/>
  <c r="AT41" i="46"/>
  <c r="AS41" i="46"/>
  <c r="AR41" i="46"/>
  <c r="AQ41" i="46"/>
  <c r="AP41" i="46"/>
  <c r="AO41" i="46"/>
  <c r="AN41" i="46"/>
  <c r="AM41" i="46"/>
  <c r="BA40" i="46"/>
  <c r="AZ38" i="46"/>
  <c r="AY38" i="46"/>
  <c r="AX38" i="46"/>
  <c r="AW38" i="46"/>
  <c r="AV38" i="46"/>
  <c r="AU38" i="46"/>
  <c r="AT38" i="46"/>
  <c r="AS38" i="46"/>
  <c r="AR38" i="46"/>
  <c r="AQ38" i="46"/>
  <c r="AP38" i="46"/>
  <c r="AO38" i="46"/>
  <c r="AN38" i="46"/>
  <c r="BA37" i="46"/>
  <c r="AZ35" i="46"/>
  <c r="AY35" i="46"/>
  <c r="AX35" i="46"/>
  <c r="AW35" i="46"/>
  <c r="AV35" i="46"/>
  <c r="AU35" i="46"/>
  <c r="AT35" i="46"/>
  <c r="AS35" i="46"/>
  <c r="AR35" i="46"/>
  <c r="AQ35" i="46"/>
  <c r="AP35" i="46"/>
  <c r="AO35" i="46"/>
  <c r="AN35" i="46"/>
  <c r="BA34" i="46"/>
  <c r="AZ32" i="46"/>
  <c r="AY32" i="46"/>
  <c r="AX32" i="46"/>
  <c r="AW32" i="46"/>
  <c r="AV32" i="46"/>
  <c r="AU32" i="46"/>
  <c r="AT32" i="46"/>
  <c r="AS32" i="46"/>
  <c r="AR32" i="46"/>
  <c r="AQ32" i="46"/>
  <c r="AP32" i="46"/>
  <c r="AO32" i="46"/>
  <c r="AN32" i="46"/>
  <c r="BA31" i="46"/>
  <c r="AZ29" i="46"/>
  <c r="AY29" i="46"/>
  <c r="AX29" i="46"/>
  <c r="AW29" i="46"/>
  <c r="AV29" i="46"/>
  <c r="AU29" i="46"/>
  <c r="AT29" i="46"/>
  <c r="AS29" i="46"/>
  <c r="AR29" i="46"/>
  <c r="AQ29" i="46"/>
  <c r="AP29" i="46"/>
  <c r="AO29" i="46"/>
  <c r="AN29" i="46"/>
  <c r="BA28" i="46"/>
  <c r="AZ26" i="46"/>
  <c r="AY26" i="46"/>
  <c r="AX26" i="46"/>
  <c r="AW26" i="46"/>
  <c r="AV26" i="46"/>
  <c r="AU26" i="46"/>
  <c r="AT26" i="46"/>
  <c r="AS26" i="46"/>
  <c r="AR26" i="46"/>
  <c r="AQ26" i="46"/>
  <c r="AP26" i="46"/>
  <c r="AO26" i="46"/>
  <c r="AN26" i="46"/>
  <c r="BA25" i="46"/>
  <c r="AZ23" i="46"/>
  <c r="AY23" i="46"/>
  <c r="AX23" i="46"/>
  <c r="AW23" i="46"/>
  <c r="AV23" i="46"/>
  <c r="AU23" i="46"/>
  <c r="AT23" i="46"/>
  <c r="AS23" i="46"/>
  <c r="AR23" i="46"/>
  <c r="AQ23" i="46"/>
  <c r="AQ136" i="46" s="1"/>
  <c r="AQ405" i="46" s="1"/>
  <c r="AP23" i="46"/>
  <c r="AO23" i="46"/>
  <c r="AN23" i="46"/>
  <c r="BA22" i="46"/>
  <c r="AM127" i="46" l="1"/>
  <c r="AM131" i="46" s="1"/>
  <c r="AO127" i="46"/>
  <c r="AO131" i="46" s="1"/>
  <c r="BA546" i="46"/>
  <c r="AZ558" i="46"/>
  <c r="AO136" i="46"/>
  <c r="AO405" i="46" s="1"/>
  <c r="AN136" i="46"/>
  <c r="AN405" i="46" s="1"/>
  <c r="AM271" i="46"/>
  <c r="BA132" i="46"/>
  <c r="AQ127" i="46"/>
  <c r="AQ131" i="46" s="1"/>
  <c r="AP135" i="46"/>
  <c r="AP269" i="46" s="1"/>
  <c r="AQ135" i="46"/>
  <c r="AQ269" i="46" s="1"/>
  <c r="AN149" i="46"/>
  <c r="AN147" i="46"/>
  <c r="AN145" i="46"/>
  <c r="AN143" i="46"/>
  <c r="AN141" i="46"/>
  <c r="AN139" i="46"/>
  <c r="AN137" i="46"/>
  <c r="AN541" i="46" s="1"/>
  <c r="AN150" i="46"/>
  <c r="AN148" i="46"/>
  <c r="AN146" i="46"/>
  <c r="AN144" i="46"/>
  <c r="AN142" i="46"/>
  <c r="AN140" i="46"/>
  <c r="AN138" i="46"/>
  <c r="AM149" i="46"/>
  <c r="AM147" i="46"/>
  <c r="AM145" i="46"/>
  <c r="AM143" i="46"/>
  <c r="AM141" i="46"/>
  <c r="AM139" i="46"/>
  <c r="AM137" i="46"/>
  <c r="AM541" i="46" s="1"/>
  <c r="AM150" i="46"/>
  <c r="AM148" i="46"/>
  <c r="AM146" i="46"/>
  <c r="AM144" i="46"/>
  <c r="AM142" i="46"/>
  <c r="AM140" i="46"/>
  <c r="AM138" i="46"/>
  <c r="AN135" i="46"/>
  <c r="AN269" i="46" s="1"/>
  <c r="AN271" i="46" s="1"/>
  <c r="AQ149" i="46"/>
  <c r="AQ147" i="46"/>
  <c r="AQ145" i="46"/>
  <c r="AQ143" i="46"/>
  <c r="AQ141" i="46"/>
  <c r="AQ139" i="46"/>
  <c r="AQ137" i="46"/>
  <c r="AQ541" i="46" s="1"/>
  <c r="AQ150" i="46"/>
  <c r="AQ148" i="46"/>
  <c r="AQ146" i="46"/>
  <c r="AQ144" i="46"/>
  <c r="AQ142" i="46"/>
  <c r="AQ140" i="46"/>
  <c r="AQ138" i="46"/>
  <c r="AP150" i="46"/>
  <c r="AP148" i="46"/>
  <c r="AP146" i="46"/>
  <c r="AP144" i="46"/>
  <c r="AP142" i="46"/>
  <c r="AP140" i="46"/>
  <c r="AP138" i="46"/>
  <c r="AP136" i="46"/>
  <c r="AP405" i="46" s="1"/>
  <c r="AO150" i="46"/>
  <c r="AO148" i="46"/>
  <c r="AO146" i="46"/>
  <c r="AO144" i="46"/>
  <c r="AO142" i="46"/>
  <c r="AO140" i="46"/>
  <c r="AO138" i="46"/>
  <c r="AP149" i="46"/>
  <c r="AP147" i="46"/>
  <c r="AP145" i="46"/>
  <c r="AP143" i="46"/>
  <c r="AP141" i="46"/>
  <c r="AP139" i="46"/>
  <c r="AP137" i="46"/>
  <c r="AP541" i="46" s="1"/>
  <c r="AO149" i="46"/>
  <c r="AO147" i="46"/>
  <c r="AO145" i="46"/>
  <c r="AO143" i="46"/>
  <c r="AO141" i="46"/>
  <c r="AO139" i="46"/>
  <c r="AO137" i="46"/>
  <c r="AO541" i="46" s="1"/>
  <c r="AP127" i="46"/>
  <c r="AP131" i="46" s="1"/>
  <c r="AO135" i="46"/>
  <c r="AO269" i="46" s="1"/>
  <c r="AM136" i="46"/>
  <c r="AM405" i="46" s="1"/>
  <c r="BA272" i="46"/>
  <c r="AP288" i="46"/>
  <c r="AP286" i="46"/>
  <c r="AP284" i="46"/>
  <c r="AP282" i="46"/>
  <c r="AP280" i="46"/>
  <c r="AP278" i="46"/>
  <c r="AP289" i="46"/>
  <c r="AP287" i="46"/>
  <c r="AP285" i="46"/>
  <c r="AP283" i="46"/>
  <c r="AP281" i="46"/>
  <c r="AP279" i="46"/>
  <c r="AT288" i="46"/>
  <c r="AT286" i="46"/>
  <c r="AT284" i="46"/>
  <c r="AT282" i="46"/>
  <c r="AT280" i="46"/>
  <c r="AT278" i="46"/>
  <c r="AT289" i="46"/>
  <c r="AT287" i="46"/>
  <c r="AT285" i="46"/>
  <c r="AT283" i="46"/>
  <c r="AT281" i="46"/>
  <c r="AT279" i="46"/>
  <c r="AX288" i="46"/>
  <c r="AX286" i="46"/>
  <c r="AX284" i="46"/>
  <c r="AX282" i="46"/>
  <c r="AX280" i="46"/>
  <c r="AX278" i="46"/>
  <c r="AX289" i="46"/>
  <c r="AX287" i="46"/>
  <c r="AX285" i="46"/>
  <c r="AX283" i="46"/>
  <c r="AX281" i="46"/>
  <c r="AX279" i="46"/>
  <c r="AM289" i="46"/>
  <c r="AM287" i="46"/>
  <c r="AM285" i="46"/>
  <c r="AM283" i="46"/>
  <c r="AM281" i="46"/>
  <c r="AM279" i="46"/>
  <c r="AM288" i="46"/>
  <c r="AM286" i="46"/>
  <c r="AM284" i="46"/>
  <c r="AM282" i="46"/>
  <c r="AM280" i="46"/>
  <c r="AM278" i="46"/>
  <c r="AP265" i="46"/>
  <c r="AP270" i="46" s="1"/>
  <c r="AT265" i="46"/>
  <c r="AT270" i="46" s="1"/>
  <c r="AX265" i="46"/>
  <c r="AX270" i="46" s="1"/>
  <c r="AM275" i="46"/>
  <c r="AM406" i="46" s="1"/>
  <c r="AQ275" i="46"/>
  <c r="AQ406" i="46" s="1"/>
  <c r="AU275" i="46"/>
  <c r="AU406" i="46" s="1"/>
  <c r="AY275" i="46"/>
  <c r="AY406" i="46" s="1"/>
  <c r="AO276" i="46"/>
  <c r="AO542" i="46" s="1"/>
  <c r="AS276" i="46"/>
  <c r="AS542" i="46" s="1"/>
  <c r="AW276" i="46"/>
  <c r="AW542" i="46" s="1"/>
  <c r="AM277" i="46"/>
  <c r="BA409" i="46"/>
  <c r="AQ289" i="46"/>
  <c r="AQ287" i="46"/>
  <c r="AQ285" i="46"/>
  <c r="AQ283" i="46"/>
  <c r="AQ281" i="46"/>
  <c r="AQ279" i="46"/>
  <c r="AQ288" i="46"/>
  <c r="AQ286" i="46"/>
  <c r="AQ284" i="46"/>
  <c r="AQ282" i="46"/>
  <c r="AQ280" i="46"/>
  <c r="AQ278" i="46"/>
  <c r="AU289" i="46"/>
  <c r="AU287" i="46"/>
  <c r="AU285" i="46"/>
  <c r="AU283" i="46"/>
  <c r="AU281" i="46"/>
  <c r="AU279" i="46"/>
  <c r="AU288" i="46"/>
  <c r="AU286" i="46"/>
  <c r="AU284" i="46"/>
  <c r="AU282" i="46"/>
  <c r="AU280" i="46"/>
  <c r="AU278" i="46"/>
  <c r="AY289" i="46"/>
  <c r="AY287" i="46"/>
  <c r="AY285" i="46"/>
  <c r="AY283" i="46"/>
  <c r="AY281" i="46"/>
  <c r="AY279" i="46"/>
  <c r="AY288" i="46"/>
  <c r="AY286" i="46"/>
  <c r="AY284" i="46"/>
  <c r="AY282" i="46"/>
  <c r="AY280" i="46"/>
  <c r="AY278" i="46"/>
  <c r="AN289" i="46"/>
  <c r="AN287" i="46"/>
  <c r="AN285" i="46"/>
  <c r="AN283" i="46"/>
  <c r="AN281" i="46"/>
  <c r="AN279" i="46"/>
  <c r="AN288" i="46"/>
  <c r="AN286" i="46"/>
  <c r="AN284" i="46"/>
  <c r="AN282" i="46"/>
  <c r="AN280" i="46"/>
  <c r="AN278" i="46"/>
  <c r="AQ265" i="46"/>
  <c r="AQ270" i="46" s="1"/>
  <c r="AU265" i="46"/>
  <c r="AU270" i="46" s="1"/>
  <c r="AY265" i="46"/>
  <c r="AY270" i="46" s="1"/>
  <c r="AN275" i="46"/>
  <c r="AN406" i="46" s="1"/>
  <c r="AN408" i="46" s="1"/>
  <c r="AR275" i="46"/>
  <c r="AR406" i="46" s="1"/>
  <c r="AV275" i="46"/>
  <c r="AV406" i="46" s="1"/>
  <c r="AP276" i="46"/>
  <c r="AP542" i="46" s="1"/>
  <c r="AT276" i="46"/>
  <c r="AT542" i="46" s="1"/>
  <c r="AX276" i="46"/>
  <c r="AX542" i="46" s="1"/>
  <c r="AN277" i="46"/>
  <c r="AO278" i="46"/>
  <c r="AR289" i="46"/>
  <c r="AR287" i="46"/>
  <c r="AR285" i="46"/>
  <c r="AR283" i="46"/>
  <c r="AR281" i="46"/>
  <c r="AR279" i="46"/>
  <c r="AR288" i="46"/>
  <c r="AR286" i="46"/>
  <c r="AR284" i="46"/>
  <c r="AR282" i="46"/>
  <c r="AR280" i="46"/>
  <c r="AR278" i="46"/>
  <c r="AV289" i="46"/>
  <c r="AV287" i="46"/>
  <c r="AV285" i="46"/>
  <c r="AV283" i="46"/>
  <c r="AV281" i="46"/>
  <c r="AV279" i="46"/>
  <c r="AV288" i="46"/>
  <c r="AV286" i="46"/>
  <c r="AV284" i="46"/>
  <c r="AV282" i="46"/>
  <c r="AV280" i="46"/>
  <c r="AV278" i="46"/>
  <c r="AZ289" i="46"/>
  <c r="AZ287" i="46"/>
  <c r="AZ285" i="46"/>
  <c r="AZ283" i="46"/>
  <c r="AZ281" i="46"/>
  <c r="AZ279" i="46"/>
  <c r="AZ277" i="46"/>
  <c r="AZ288" i="46"/>
  <c r="AZ286" i="46"/>
  <c r="AZ284" i="46"/>
  <c r="AZ282" i="46"/>
  <c r="AZ280" i="46"/>
  <c r="AZ278" i="46"/>
  <c r="AR265" i="46"/>
  <c r="AR270" i="46" s="1"/>
  <c r="AV265" i="46"/>
  <c r="AV270" i="46" s="1"/>
  <c r="AZ265" i="46"/>
  <c r="AZ270" i="46" s="1"/>
  <c r="AO275" i="46"/>
  <c r="AO406" i="46" s="1"/>
  <c r="AS275" i="46"/>
  <c r="AS406" i="46" s="1"/>
  <c r="AW275" i="46"/>
  <c r="AW406" i="46" s="1"/>
  <c r="AM276" i="46"/>
  <c r="AM542" i="46" s="1"/>
  <c r="AQ276" i="46"/>
  <c r="AQ542" i="46" s="1"/>
  <c r="AU276" i="46"/>
  <c r="AU542" i="46" s="1"/>
  <c r="AY276" i="46"/>
  <c r="AY542" i="46" s="1"/>
  <c r="AS277" i="46"/>
  <c r="AO288" i="46"/>
  <c r="AO286" i="46"/>
  <c r="AO284" i="46"/>
  <c r="AO282" i="46"/>
  <c r="AO280" i="46"/>
  <c r="AO289" i="46"/>
  <c r="AO287" i="46"/>
  <c r="AO285" i="46"/>
  <c r="AO283" i="46"/>
  <c r="AO281" i="46"/>
  <c r="AO279" i="46"/>
  <c r="AS288" i="46"/>
  <c r="AS286" i="46"/>
  <c r="AS284" i="46"/>
  <c r="AS282" i="46"/>
  <c r="AS280" i="46"/>
  <c r="AS289" i="46"/>
  <c r="AS287" i="46"/>
  <c r="AS285" i="46"/>
  <c r="AS283" i="46"/>
  <c r="AS281" i="46"/>
  <c r="AS279" i="46"/>
  <c r="AW288" i="46"/>
  <c r="AW286" i="46"/>
  <c r="AW284" i="46"/>
  <c r="AW282" i="46"/>
  <c r="AW280" i="46"/>
  <c r="AW289" i="46"/>
  <c r="AW287" i="46"/>
  <c r="AW285" i="46"/>
  <c r="AW283" i="46"/>
  <c r="AW281" i="46"/>
  <c r="AW279" i="46"/>
  <c r="AO265" i="46"/>
  <c r="AO270" i="46" s="1"/>
  <c r="AS265" i="46"/>
  <c r="AS270" i="46" s="1"/>
  <c r="AW265" i="46"/>
  <c r="AW270" i="46" s="1"/>
  <c r="AP275" i="46"/>
  <c r="AP406" i="46" s="1"/>
  <c r="AT275" i="46"/>
  <c r="AT406" i="46" s="1"/>
  <c r="AX275" i="46"/>
  <c r="AX406" i="46" s="1"/>
  <c r="AN276" i="46"/>
  <c r="AN542" i="46" s="1"/>
  <c r="AR276" i="46"/>
  <c r="AR542" i="46" s="1"/>
  <c r="AV276" i="46"/>
  <c r="AV542" i="46" s="1"/>
  <c r="AZ276" i="46"/>
  <c r="AZ542" i="46" s="1"/>
  <c r="AP277" i="46"/>
  <c r="AT277" i="46"/>
  <c r="AX277" i="46"/>
  <c r="AW278" i="46"/>
  <c r="AR425" i="46"/>
  <c r="AR423" i="46"/>
  <c r="AR421" i="46"/>
  <c r="AR419" i="46"/>
  <c r="AR424" i="46"/>
  <c r="AR422" i="46"/>
  <c r="AR420" i="46"/>
  <c r="AR418" i="46"/>
  <c r="AV425" i="46"/>
  <c r="AV423" i="46"/>
  <c r="AV421" i="46"/>
  <c r="AV419" i="46"/>
  <c r="AV417" i="46"/>
  <c r="AV424" i="46"/>
  <c r="AV422" i="46"/>
  <c r="AV420" i="46"/>
  <c r="AV418" i="46"/>
  <c r="AZ425" i="46"/>
  <c r="AZ423" i="46"/>
  <c r="AZ421" i="46"/>
  <c r="AZ419" i="46"/>
  <c r="AZ417" i="46"/>
  <c r="AZ424" i="46"/>
  <c r="AZ422" i="46"/>
  <c r="AZ420" i="46"/>
  <c r="AZ418" i="46"/>
  <c r="AZ416" i="46"/>
  <c r="AP401" i="46"/>
  <c r="AP407" i="46" s="1"/>
  <c r="AT401" i="46"/>
  <c r="AT407" i="46" s="1"/>
  <c r="AX401" i="46"/>
  <c r="AX407" i="46" s="1"/>
  <c r="AR412" i="46"/>
  <c r="AR543" i="46" s="1"/>
  <c r="AV412" i="46"/>
  <c r="AV543" i="46" s="1"/>
  <c r="AZ412" i="46"/>
  <c r="AZ543" i="46" s="1"/>
  <c r="AP413" i="46"/>
  <c r="AT413" i="46"/>
  <c r="AX413" i="46"/>
  <c r="AR414" i="46"/>
  <c r="AV414" i="46"/>
  <c r="AZ414" i="46"/>
  <c r="AR416" i="46"/>
  <c r="AV416" i="46"/>
  <c r="AO424" i="46"/>
  <c r="AO422" i="46"/>
  <c r="AO420" i="46"/>
  <c r="AO418" i="46"/>
  <c r="AO425" i="46"/>
  <c r="AO423" i="46"/>
  <c r="AO421" i="46"/>
  <c r="AO419" i="46"/>
  <c r="AO417" i="46"/>
  <c r="AS424" i="46"/>
  <c r="AS422" i="46"/>
  <c r="AS420" i="46"/>
  <c r="AS418" i="46"/>
  <c r="AS425" i="46"/>
  <c r="AS423" i="46"/>
  <c r="AS421" i="46"/>
  <c r="AS419" i="46"/>
  <c r="AS417" i="46"/>
  <c r="AW424" i="46"/>
  <c r="AW422" i="46"/>
  <c r="AW420" i="46"/>
  <c r="AW418" i="46"/>
  <c r="AW425" i="46"/>
  <c r="AW423" i="46"/>
  <c r="AW421" i="46"/>
  <c r="AW419" i="46"/>
  <c r="AW417" i="46"/>
  <c r="AQ401" i="46"/>
  <c r="AQ407" i="46" s="1"/>
  <c r="AU401" i="46"/>
  <c r="AU407" i="46" s="1"/>
  <c r="AY401" i="46"/>
  <c r="AY407" i="46" s="1"/>
  <c r="AO412" i="46"/>
  <c r="AO543" i="46" s="1"/>
  <c r="AS412" i="46"/>
  <c r="AS543" i="46" s="1"/>
  <c r="AW412" i="46"/>
  <c r="AW543" i="46" s="1"/>
  <c r="AQ413" i="46"/>
  <c r="AU413" i="46"/>
  <c r="AY413" i="46"/>
  <c r="AO414" i="46"/>
  <c r="AS414" i="46"/>
  <c r="AW414" i="46"/>
  <c r="AQ415" i="46"/>
  <c r="AO416" i="46"/>
  <c r="AS416" i="46"/>
  <c r="AW416" i="46"/>
  <c r="AP424" i="46"/>
  <c r="AP422" i="46"/>
  <c r="AP420" i="46"/>
  <c r="AP418" i="46"/>
  <c r="AP425" i="46"/>
  <c r="AP423" i="46"/>
  <c r="AP421" i="46"/>
  <c r="AP419" i="46"/>
  <c r="AP417" i="46"/>
  <c r="AT424" i="46"/>
  <c r="AT422" i="46"/>
  <c r="AT420" i="46"/>
  <c r="AT418" i="46"/>
  <c r="AT425" i="46"/>
  <c r="AT423" i="46"/>
  <c r="AT421" i="46"/>
  <c r="AT419" i="46"/>
  <c r="AT417" i="46"/>
  <c r="AX424" i="46"/>
  <c r="AX422" i="46"/>
  <c r="AX420" i="46"/>
  <c r="AX418" i="46"/>
  <c r="AX425" i="46"/>
  <c r="AX423" i="46"/>
  <c r="AX421" i="46"/>
  <c r="AX419" i="46"/>
  <c r="AX417" i="46"/>
  <c r="AR401" i="46"/>
  <c r="AR407" i="46" s="1"/>
  <c r="AV401" i="46"/>
  <c r="AV407" i="46" s="1"/>
  <c r="AZ401" i="46"/>
  <c r="AZ407" i="46" s="1"/>
  <c r="AP412" i="46"/>
  <c r="AP543" i="46" s="1"/>
  <c r="AT412" i="46"/>
  <c r="AT543" i="46" s="1"/>
  <c r="AX412" i="46"/>
  <c r="AX543" i="46" s="1"/>
  <c r="AR413" i="46"/>
  <c r="AV413" i="46"/>
  <c r="AZ413" i="46"/>
  <c r="AP414" i="46"/>
  <c r="AT414" i="46"/>
  <c r="AX414" i="46"/>
  <c r="AR415" i="46"/>
  <c r="AV415" i="46"/>
  <c r="AZ415" i="46"/>
  <c r="AP416" i="46"/>
  <c r="AT416" i="46"/>
  <c r="AX416" i="46"/>
  <c r="AR417" i="46"/>
  <c r="AQ425" i="46"/>
  <c r="AQ423" i="46"/>
  <c r="AQ421" i="46"/>
  <c r="AQ419" i="46"/>
  <c r="AQ424" i="46"/>
  <c r="AQ422" i="46"/>
  <c r="AQ420" i="46"/>
  <c r="AQ418" i="46"/>
  <c r="AU425" i="46"/>
  <c r="AU423" i="46"/>
  <c r="AU421" i="46"/>
  <c r="AU419" i="46"/>
  <c r="AU417" i="46"/>
  <c r="AU424" i="46"/>
  <c r="AU422" i="46"/>
  <c r="AU420" i="46"/>
  <c r="AU418" i="46"/>
  <c r="AY425" i="46"/>
  <c r="AY423" i="46"/>
  <c r="AY421" i="46"/>
  <c r="AY419" i="46"/>
  <c r="AY417" i="46"/>
  <c r="AY424" i="46"/>
  <c r="AY422" i="46"/>
  <c r="AY420" i="46"/>
  <c r="AY418" i="46"/>
  <c r="AY416" i="46"/>
  <c r="AO401" i="46"/>
  <c r="AO407" i="46" s="1"/>
  <c r="BA407" i="46" s="1"/>
  <c r="AS401" i="46"/>
  <c r="AS407" i="46" s="1"/>
  <c r="AW401" i="46"/>
  <c r="AW407" i="46" s="1"/>
  <c r="AQ412" i="46"/>
  <c r="AQ543" i="46" s="1"/>
  <c r="BA543" i="46" s="1"/>
  <c r="AU412" i="46"/>
  <c r="AU543" i="46" s="1"/>
  <c r="AY412" i="46"/>
  <c r="AY543" i="46" s="1"/>
  <c r="AO413" i="46"/>
  <c r="AS413" i="46"/>
  <c r="AW413" i="46"/>
  <c r="AQ414" i="46"/>
  <c r="AU414" i="46"/>
  <c r="AY414" i="46"/>
  <c r="AO415" i="46"/>
  <c r="AS415" i="46"/>
  <c r="AW415" i="46"/>
  <c r="AQ416" i="46"/>
  <c r="AU416" i="46"/>
  <c r="AP537" i="46"/>
  <c r="AP544" i="46" s="1"/>
  <c r="AT537" i="46"/>
  <c r="AT544" i="46" s="1"/>
  <c r="AX537" i="46"/>
  <c r="AX544" i="46" s="1"/>
  <c r="AO550" i="46"/>
  <c r="AS550" i="46"/>
  <c r="AW550" i="46"/>
  <c r="AQ551" i="46"/>
  <c r="AU551" i="46"/>
  <c r="AY551" i="46"/>
  <c r="AO552" i="46"/>
  <c r="AS552" i="46"/>
  <c r="AW552" i="46"/>
  <c r="AQ553" i="46"/>
  <c r="AU553" i="46"/>
  <c r="AY553" i="46"/>
  <c r="AO554" i="46"/>
  <c r="AS554" i="46"/>
  <c r="AW554" i="46"/>
  <c r="AQ555" i="46"/>
  <c r="AU555" i="46"/>
  <c r="AY555" i="46"/>
  <c r="AO556" i="46"/>
  <c r="AS556" i="46"/>
  <c r="AW556" i="46"/>
  <c r="AQ557" i="46"/>
  <c r="AU557" i="46"/>
  <c r="AY557" i="46"/>
  <c r="AO558" i="46"/>
  <c r="AS558" i="46"/>
  <c r="AW558" i="46"/>
  <c r="AQ537" i="46"/>
  <c r="AQ544" i="46" s="1"/>
  <c r="AU537" i="46"/>
  <c r="AU544" i="46" s="1"/>
  <c r="AY537" i="46"/>
  <c r="AY544" i="46" s="1"/>
  <c r="AP550" i="46"/>
  <c r="AT550" i="46"/>
  <c r="AX550" i="46"/>
  <c r="AR551" i="46"/>
  <c r="AV551" i="46"/>
  <c r="AZ551" i="46"/>
  <c r="AP552" i="46"/>
  <c r="AT552" i="46"/>
  <c r="AX552" i="46"/>
  <c r="AR553" i="46"/>
  <c r="AV553" i="46"/>
  <c r="AZ553" i="46"/>
  <c r="AP554" i="46"/>
  <c r="AT554" i="46"/>
  <c r="AX554" i="46"/>
  <c r="AR555" i="46"/>
  <c r="AV555" i="46"/>
  <c r="AZ555" i="46"/>
  <c r="AP556" i="46"/>
  <c r="AT556" i="46"/>
  <c r="AX556" i="46"/>
  <c r="AR557" i="46"/>
  <c r="AV557" i="46"/>
  <c r="AZ557" i="46"/>
  <c r="AP558" i="46"/>
  <c r="AT558" i="46"/>
  <c r="AX558" i="46"/>
  <c r="AR537" i="46"/>
  <c r="AR544" i="46" s="1"/>
  <c r="AV537" i="46"/>
  <c r="AV544" i="46" s="1"/>
  <c r="AZ537" i="46"/>
  <c r="AZ544" i="46" s="1"/>
  <c r="AQ550" i="46"/>
  <c r="AU550" i="46"/>
  <c r="AY550" i="46"/>
  <c r="AO551" i="46"/>
  <c r="AS551" i="46"/>
  <c r="AW551" i="46"/>
  <c r="AQ552" i="46"/>
  <c r="AU552" i="46"/>
  <c r="AY552" i="46"/>
  <c r="AO553" i="46"/>
  <c r="AS553" i="46"/>
  <c r="AW553" i="46"/>
  <c r="AO555" i="46"/>
  <c r="AS555" i="46"/>
  <c r="AW555" i="46"/>
  <c r="AQ556" i="46"/>
  <c r="AU556" i="46"/>
  <c r="AY556" i="46"/>
  <c r="AO557" i="46"/>
  <c r="AS557" i="46"/>
  <c r="AW557" i="46"/>
  <c r="AQ558" i="46"/>
  <c r="AU558" i="46"/>
  <c r="AY558" i="46"/>
  <c r="AO537" i="46"/>
  <c r="AO544" i="46" s="1"/>
  <c r="AR550" i="46"/>
  <c r="AV550" i="46"/>
  <c r="AZ550" i="46"/>
  <c r="AP551" i="46"/>
  <c r="AT551" i="46"/>
  <c r="AX551" i="46"/>
  <c r="AR552" i="46"/>
  <c r="AV552" i="46"/>
  <c r="AZ552" i="46"/>
  <c r="AP553" i="46"/>
  <c r="AT553" i="46"/>
  <c r="AX553" i="46"/>
  <c r="AR556" i="46"/>
  <c r="AV556" i="46"/>
  <c r="AZ556" i="46"/>
  <c r="AP557" i="46"/>
  <c r="AT557" i="46"/>
  <c r="AX557" i="46"/>
  <c r="AR558" i="46"/>
  <c r="AV558" i="46"/>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O408" i="46" l="1"/>
  <c r="BA544" i="46"/>
  <c r="BA270" i="46"/>
  <c r="AQ408" i="46"/>
  <c r="BA406" i="46"/>
  <c r="AP545" i="46"/>
  <c r="AN545" i="46"/>
  <c r="AQ271" i="46"/>
  <c r="BA542" i="46"/>
  <c r="AO271" i="46"/>
  <c r="AO545" i="46"/>
  <c r="AQ545" i="46"/>
  <c r="AP271" i="46"/>
  <c r="AM408" i="46"/>
  <c r="AP408" i="46"/>
  <c r="AM54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H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P23" i="45"/>
  <c r="C135" i="45" s="1"/>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6" i="45" s="1"/>
  <c r="L135" i="45" s="1"/>
  <c r="P85" i="45"/>
  <c r="O92" i="45"/>
  <c r="P92" i="45"/>
  <c r="O99" i="45"/>
  <c r="P99" i="45"/>
  <c r="O106" i="45"/>
  <c r="P106" i="45"/>
  <c r="O113" i="45"/>
  <c r="P113" i="45"/>
  <c r="P17" i="45"/>
  <c r="P30" i="45" s="1"/>
  <c r="D135" i="45" s="1"/>
  <c r="P114" i="45" l="1"/>
  <c r="P135" i="45" s="1"/>
  <c r="P93" i="45"/>
  <c r="M135" i="45" s="1"/>
  <c r="P65" i="45"/>
  <c r="I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H50" i="44" l="1"/>
  <c r="Q184" i="79" l="1"/>
  <c r="R960" i="79" l="1"/>
  <c r="E44" i="44" l="1"/>
  <c r="AS139" i="79" l="1"/>
  <c r="H46" i="44"/>
  <c r="R1155" i="79" l="1"/>
  <c r="R765" i="79"/>
  <c r="R575" i="79"/>
  <c r="R385" i="79"/>
  <c r="R195" i="79"/>
  <c r="D195" i="79"/>
  <c r="Q641" i="79" l="1"/>
  <c r="Q451" i="79"/>
  <c r="Q261" i="79"/>
  <c r="Q71" i="79"/>
  <c r="Q1148" i="79" l="1"/>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S87" i="79"/>
  <c r="AR88" i="79"/>
  <c r="AQ88" i="79"/>
  <c r="AP88" i="79"/>
  <c r="AO88" i="79"/>
  <c r="AN88" i="79"/>
  <c r="AM88" i="79"/>
  <c r="AL88" i="79"/>
  <c r="AK88" i="79"/>
  <c r="AJ88" i="79"/>
  <c r="AS80" i="79"/>
  <c r="AR85" i="79"/>
  <c r="AQ85" i="79"/>
  <c r="AP85" i="79"/>
  <c r="AO85" i="79"/>
  <c r="AN85" i="79"/>
  <c r="AM85" i="79"/>
  <c r="AL85" i="79"/>
  <c r="AK85" i="79"/>
  <c r="AJ85" i="79"/>
  <c r="AS84"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Q85" i="79" l="1"/>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AR77" i="79" l="1"/>
  <c r="AQ77" i="79"/>
  <c r="AP77" i="79"/>
  <c r="AO77" i="79"/>
  <c r="AN77" i="79"/>
  <c r="AM77" i="79"/>
  <c r="AL77" i="79"/>
  <c r="AK77" i="79"/>
  <c r="AJ77" i="79"/>
  <c r="Q77" i="79"/>
  <c r="AR98" i="79"/>
  <c r="AQ98" i="79"/>
  <c r="AP98" i="79"/>
  <c r="AO98" i="79"/>
  <c r="AN98" i="79"/>
  <c r="AM98" i="79"/>
  <c r="AL98" i="79"/>
  <c r="AK98" i="79"/>
  <c r="AJ98" i="79"/>
  <c r="AR92" i="79"/>
  <c r="AQ92" i="79"/>
  <c r="AP92" i="79"/>
  <c r="AO92" i="79"/>
  <c r="AN92" i="79"/>
  <c r="AM92" i="79"/>
  <c r="AL92" i="79"/>
  <c r="AK92" i="79"/>
  <c r="AJ92" i="79"/>
  <c r="C31" i="44"/>
  <c r="C30" i="44"/>
  <c r="C16" i="44"/>
  <c r="C15" i="44"/>
  <c r="Q144" i="79" l="1"/>
  <c r="Q81" i="79"/>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F977" i="79" s="1"/>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R296" i="79"/>
  <c r="AQ296" i="79"/>
  <c r="AP296" i="79"/>
  <c r="AO296" i="79"/>
  <c r="AN296" i="79"/>
  <c r="AM296" i="79"/>
  <c r="AL296" i="79"/>
  <c r="AK296" i="79"/>
  <c r="AJ296" i="79"/>
  <c r="AI296" i="79"/>
  <c r="AH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R190" i="79"/>
  <c r="AQ190" i="79"/>
  <c r="AP190" i="79"/>
  <c r="AO190" i="79"/>
  <c r="AN190" i="79"/>
  <c r="AM190" i="79"/>
  <c r="AL190" i="79"/>
  <c r="AK190" i="79"/>
  <c r="AJ190" i="79"/>
  <c r="AR187" i="79"/>
  <c r="AQ187" i="79"/>
  <c r="AP187" i="79"/>
  <c r="AO187" i="79"/>
  <c r="AN187" i="79"/>
  <c r="AM187" i="79"/>
  <c r="AL187" i="79"/>
  <c r="AK187" i="79"/>
  <c r="AJ187" i="79"/>
  <c r="AR184" i="79"/>
  <c r="AQ184" i="79"/>
  <c r="AP184" i="79"/>
  <c r="AO184" i="79"/>
  <c r="AN184" i="79"/>
  <c r="AM184" i="79"/>
  <c r="AL184" i="79"/>
  <c r="AK184" i="79"/>
  <c r="AJ184" i="79"/>
  <c r="AR181" i="79"/>
  <c r="AQ181" i="79"/>
  <c r="AP181" i="79"/>
  <c r="AO181" i="79"/>
  <c r="AN181" i="79"/>
  <c r="AM181" i="79"/>
  <c r="AL181" i="79"/>
  <c r="AK181" i="79"/>
  <c r="AJ181" i="79"/>
  <c r="AR178" i="79"/>
  <c r="AQ178" i="79"/>
  <c r="AP178" i="79"/>
  <c r="AO178" i="79"/>
  <c r="AN178" i="79"/>
  <c r="AM178" i="79"/>
  <c r="AL178" i="79"/>
  <c r="AK178" i="79"/>
  <c r="AJ178" i="79"/>
  <c r="AR175" i="79"/>
  <c r="AQ175" i="79"/>
  <c r="AP175" i="79"/>
  <c r="AO175" i="79"/>
  <c r="AN175" i="79"/>
  <c r="AM175" i="79"/>
  <c r="AL175" i="79"/>
  <c r="AK175" i="79"/>
  <c r="AJ175" i="79"/>
  <c r="AR172" i="79"/>
  <c r="AQ172" i="79"/>
  <c r="AP172" i="79"/>
  <c r="AO172" i="79"/>
  <c r="AN172" i="79"/>
  <c r="AM172" i="79"/>
  <c r="AL172" i="79"/>
  <c r="AK172" i="79"/>
  <c r="AJ172" i="79"/>
  <c r="AR169" i="79"/>
  <c r="AQ169" i="79"/>
  <c r="AP169" i="79"/>
  <c r="AO169" i="79"/>
  <c r="AN169" i="79"/>
  <c r="AM169" i="79"/>
  <c r="AL169" i="79"/>
  <c r="AK169" i="79"/>
  <c r="AJ169" i="79"/>
  <c r="AR166" i="79"/>
  <c r="AQ166" i="79"/>
  <c r="AP166" i="79"/>
  <c r="AO166" i="79"/>
  <c r="AN166" i="79"/>
  <c r="AM166" i="79"/>
  <c r="AL166" i="79"/>
  <c r="AK166" i="79"/>
  <c r="AJ166" i="79"/>
  <c r="AR163" i="79"/>
  <c r="AQ163" i="79"/>
  <c r="AP163" i="79"/>
  <c r="AO163" i="79"/>
  <c r="AN163" i="79"/>
  <c r="AM163" i="79"/>
  <c r="AL163" i="79"/>
  <c r="AK163" i="79"/>
  <c r="AJ163" i="79"/>
  <c r="AR160" i="79"/>
  <c r="AQ160" i="79"/>
  <c r="AP160" i="79"/>
  <c r="AO160" i="79"/>
  <c r="AN160" i="79"/>
  <c r="AM160" i="79"/>
  <c r="AL160" i="79"/>
  <c r="AK160" i="79"/>
  <c r="AJ160" i="79"/>
  <c r="AR157" i="79"/>
  <c r="AQ157" i="79"/>
  <c r="AP157" i="79"/>
  <c r="AO157" i="79"/>
  <c r="AN157" i="79"/>
  <c r="AM157" i="79"/>
  <c r="AL157" i="79"/>
  <c r="AK157" i="79"/>
  <c r="AJ157" i="79"/>
  <c r="AR154" i="79"/>
  <c r="AQ154" i="79"/>
  <c r="AP154" i="79"/>
  <c r="AO154" i="79"/>
  <c r="AN154" i="79"/>
  <c r="AM154" i="79"/>
  <c r="AL154" i="79"/>
  <c r="AK154" i="79"/>
  <c r="AJ154" i="79"/>
  <c r="AR150" i="79"/>
  <c r="AQ150" i="79"/>
  <c r="AP150" i="79"/>
  <c r="AO150" i="79"/>
  <c r="AN150" i="79"/>
  <c r="AM150" i="79"/>
  <c r="AL150" i="79"/>
  <c r="AK150" i="79"/>
  <c r="AJ150" i="79"/>
  <c r="AR147" i="79"/>
  <c r="AQ147" i="79"/>
  <c r="AP147" i="79"/>
  <c r="AO147" i="79"/>
  <c r="AN147" i="79"/>
  <c r="AM147" i="79"/>
  <c r="AL147" i="79"/>
  <c r="AK147" i="79"/>
  <c r="AJ147" i="79"/>
  <c r="AR144" i="79"/>
  <c r="AQ144" i="79"/>
  <c r="AP144" i="79"/>
  <c r="AO144" i="79"/>
  <c r="AN144" i="79"/>
  <c r="AM144" i="79"/>
  <c r="AL144" i="79"/>
  <c r="AK144" i="79"/>
  <c r="AJ144" i="79"/>
  <c r="AR140" i="79"/>
  <c r="AQ140" i="79"/>
  <c r="AP140" i="79"/>
  <c r="AO140" i="79"/>
  <c r="AN140" i="79"/>
  <c r="AM140" i="79"/>
  <c r="AL140" i="79"/>
  <c r="AK140" i="79"/>
  <c r="AJ140" i="79"/>
  <c r="AR137" i="79"/>
  <c r="AQ137" i="79"/>
  <c r="AP137" i="79"/>
  <c r="AO137" i="79"/>
  <c r="AN137" i="79"/>
  <c r="AM137" i="79"/>
  <c r="AL137" i="79"/>
  <c r="AK137" i="79"/>
  <c r="AJ137" i="79"/>
  <c r="AR134" i="79"/>
  <c r="AQ134" i="79"/>
  <c r="AP134" i="79"/>
  <c r="AO134" i="79"/>
  <c r="AN134" i="79"/>
  <c r="AM134" i="79"/>
  <c r="AL134" i="79"/>
  <c r="AK134" i="79"/>
  <c r="AJ134" i="79"/>
  <c r="AR131" i="79"/>
  <c r="AQ131" i="79"/>
  <c r="AP131" i="79"/>
  <c r="AO131" i="79"/>
  <c r="AN131" i="79"/>
  <c r="AM131" i="79"/>
  <c r="AL131" i="79"/>
  <c r="AK131" i="79"/>
  <c r="AJ131" i="79"/>
  <c r="AR128" i="79"/>
  <c r="AQ128" i="79"/>
  <c r="AP128" i="79"/>
  <c r="AO128" i="79"/>
  <c r="AN128" i="79"/>
  <c r="AM128" i="79"/>
  <c r="AL128" i="79"/>
  <c r="AK128" i="79"/>
  <c r="AJ128" i="79"/>
  <c r="AR125" i="79"/>
  <c r="AQ125" i="79"/>
  <c r="AP125" i="79"/>
  <c r="AO125" i="79"/>
  <c r="AN125" i="79"/>
  <c r="AM125" i="79"/>
  <c r="AL125" i="79"/>
  <c r="AK125" i="79"/>
  <c r="AJ125" i="79"/>
  <c r="AR122" i="79"/>
  <c r="AQ122" i="79"/>
  <c r="AP122" i="79"/>
  <c r="AO122" i="79"/>
  <c r="AN122" i="79"/>
  <c r="AM122" i="79"/>
  <c r="AL122" i="79"/>
  <c r="AK122" i="79"/>
  <c r="AJ122" i="79"/>
  <c r="AR119" i="79"/>
  <c r="AQ119" i="79"/>
  <c r="AP119" i="79"/>
  <c r="AO119" i="79"/>
  <c r="AN119" i="79"/>
  <c r="AM119" i="79"/>
  <c r="AL119" i="79"/>
  <c r="AK119" i="79"/>
  <c r="AJ119" i="79"/>
  <c r="AR115" i="79"/>
  <c r="AQ115" i="79"/>
  <c r="AP115" i="79"/>
  <c r="AO115" i="79"/>
  <c r="AN115" i="79"/>
  <c r="AM115" i="79"/>
  <c r="AL115" i="79"/>
  <c r="AK115" i="79"/>
  <c r="AJ115" i="79"/>
  <c r="AR112" i="79"/>
  <c r="AQ112" i="79"/>
  <c r="AP112" i="79"/>
  <c r="AO112" i="79"/>
  <c r="AN112" i="79"/>
  <c r="AM112" i="79"/>
  <c r="AL112" i="79"/>
  <c r="AK112" i="79"/>
  <c r="AJ112" i="79"/>
  <c r="AR109" i="79"/>
  <c r="AQ109" i="79"/>
  <c r="AP109" i="79"/>
  <c r="AO109" i="79"/>
  <c r="AN109" i="79"/>
  <c r="AM109" i="79"/>
  <c r="AL109" i="79"/>
  <c r="AK109" i="79"/>
  <c r="AJ109" i="79"/>
  <c r="AR106" i="79"/>
  <c r="AQ106" i="79"/>
  <c r="AP106" i="79"/>
  <c r="AO106" i="79"/>
  <c r="AN106" i="79"/>
  <c r="AM106" i="79"/>
  <c r="AL106" i="79"/>
  <c r="AK106" i="79"/>
  <c r="AJ106" i="79"/>
  <c r="AR101" i="79"/>
  <c r="AQ101" i="79"/>
  <c r="AP101" i="79"/>
  <c r="AO101" i="79"/>
  <c r="AN101" i="79"/>
  <c r="AM101" i="79"/>
  <c r="AL101" i="79"/>
  <c r="AK101" i="79"/>
  <c r="AJ101" i="79"/>
  <c r="AR95" i="79"/>
  <c r="AQ95" i="79"/>
  <c r="AP95" i="79"/>
  <c r="AO95" i="79"/>
  <c r="AN95" i="79"/>
  <c r="AM95" i="79"/>
  <c r="AL95" i="79"/>
  <c r="AK95" i="79"/>
  <c r="AJ95" i="79"/>
  <c r="AR81" i="79"/>
  <c r="AQ81" i="79"/>
  <c r="AP81" i="79"/>
  <c r="AO81" i="79"/>
  <c r="AN81" i="79"/>
  <c r="AM81" i="79"/>
  <c r="AL81" i="79"/>
  <c r="AK81" i="79"/>
  <c r="AR74" i="79"/>
  <c r="AQ74" i="79"/>
  <c r="AP74" i="79"/>
  <c r="AO74" i="79"/>
  <c r="AN74" i="79"/>
  <c r="AM74" i="79"/>
  <c r="AL74" i="79"/>
  <c r="AK74" i="79"/>
  <c r="AJ74" i="79"/>
  <c r="AR71" i="79"/>
  <c r="AQ71" i="79"/>
  <c r="AP71" i="79"/>
  <c r="AO71" i="79"/>
  <c r="AN71" i="79"/>
  <c r="AM71" i="79"/>
  <c r="AL71" i="79"/>
  <c r="AK71" i="79"/>
  <c r="AJ71" i="79"/>
  <c r="AR67" i="79"/>
  <c r="AQ67" i="79"/>
  <c r="AP67" i="79"/>
  <c r="AO67" i="79"/>
  <c r="AN67" i="79"/>
  <c r="AM67" i="79"/>
  <c r="AL67" i="79"/>
  <c r="AK67" i="79"/>
  <c r="AJ67" i="79"/>
  <c r="AR64" i="79"/>
  <c r="AQ64" i="79"/>
  <c r="AP64" i="79"/>
  <c r="AO64" i="79"/>
  <c r="AN64" i="79"/>
  <c r="AM64" i="79"/>
  <c r="AL64" i="79"/>
  <c r="AK64" i="79"/>
  <c r="AJ64" i="79"/>
  <c r="AR61" i="79"/>
  <c r="AQ61" i="79"/>
  <c r="AP61" i="79"/>
  <c r="AO61" i="79"/>
  <c r="AN61" i="79"/>
  <c r="AM61" i="79"/>
  <c r="AL61" i="79"/>
  <c r="AK61" i="79"/>
  <c r="AJ61" i="79"/>
  <c r="AR58" i="79"/>
  <c r="AQ58" i="79"/>
  <c r="AP58" i="79"/>
  <c r="AO58" i="79"/>
  <c r="AN58" i="79"/>
  <c r="AM58" i="79"/>
  <c r="AL58" i="79"/>
  <c r="AK58" i="79"/>
  <c r="AJ58" i="79"/>
  <c r="AR55" i="79"/>
  <c r="AQ55" i="79"/>
  <c r="AP55" i="79"/>
  <c r="AO55" i="79"/>
  <c r="AN55" i="79"/>
  <c r="AM55" i="79"/>
  <c r="AL55" i="79"/>
  <c r="AK55" i="79"/>
  <c r="AJ55" i="79"/>
  <c r="AR51" i="79"/>
  <c r="AQ51" i="79"/>
  <c r="AP51" i="79"/>
  <c r="AO51" i="79"/>
  <c r="AN51" i="79"/>
  <c r="AM51" i="79"/>
  <c r="AL51" i="79"/>
  <c r="AK51" i="79"/>
  <c r="AJ51" i="79"/>
  <c r="AR48" i="79"/>
  <c r="AQ48" i="79"/>
  <c r="AP48" i="79"/>
  <c r="AO48" i="79"/>
  <c r="AN48" i="79"/>
  <c r="AM48" i="79"/>
  <c r="AL48" i="79"/>
  <c r="AK48" i="79"/>
  <c r="AJ48" i="79"/>
  <c r="AR45" i="79"/>
  <c r="AQ45" i="79"/>
  <c r="AP45" i="79"/>
  <c r="AO45" i="79"/>
  <c r="AN45" i="79"/>
  <c r="AM45" i="79"/>
  <c r="AL45" i="79"/>
  <c r="AK45" i="79"/>
  <c r="AJ45" i="79"/>
  <c r="AR42" i="79"/>
  <c r="AQ42" i="79"/>
  <c r="AP42" i="79"/>
  <c r="AO42" i="79"/>
  <c r="AN42" i="79"/>
  <c r="AM42" i="79"/>
  <c r="AL42" i="79"/>
  <c r="AK42" i="79"/>
  <c r="AJ42" i="79"/>
  <c r="AR39" i="79"/>
  <c r="AQ39" i="79"/>
  <c r="AP39" i="79"/>
  <c r="AO39" i="79"/>
  <c r="AN39" i="79"/>
  <c r="AM39" i="79"/>
  <c r="AL39" i="79"/>
  <c r="AK39" i="79"/>
  <c r="AJ39" i="79"/>
  <c r="Q134" i="79"/>
  <c r="Q131" i="79"/>
  <c r="Q119" i="79"/>
  <c r="Q67" i="79"/>
  <c r="AF784" i="79" l="1"/>
  <c r="AF788" i="79"/>
  <c r="AF781" i="79"/>
  <c r="AF785" i="79"/>
  <c r="AF789" i="79"/>
  <c r="AF782" i="79"/>
  <c r="AF786" i="79"/>
  <c r="AF783" i="79"/>
  <c r="AF787" i="79"/>
  <c r="AE787" i="79"/>
  <c r="AE783" i="79"/>
  <c r="AE786" i="79"/>
  <c r="AE782" i="79"/>
  <c r="AE789" i="79"/>
  <c r="AE785" i="79"/>
  <c r="AE781" i="79"/>
  <c r="AE788" i="79"/>
  <c r="AE784"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62" i="46"/>
  <c r="AN559" i="46"/>
  <c r="AN561" i="46"/>
  <c r="AN560"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560" i="46"/>
  <c r="AM562" i="46"/>
  <c r="AM561" i="46"/>
  <c r="AM559" i="46"/>
  <c r="E3" i="80"/>
  <c r="E2" i="80"/>
  <c r="E36" i="45" l="1"/>
  <c r="BA20" i="46" l="1"/>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C88" i="45"/>
  <c r="AW21" i="46"/>
  <c r="M123" i="45"/>
  <c r="AU21" i="46"/>
  <c r="Q14" i="44"/>
  <c r="Q18" i="44" s="1"/>
  <c r="Q29" i="44"/>
  <c r="Q33" i="44" s="1"/>
  <c r="Q43" i="44"/>
  <c r="AX21" i="46"/>
  <c r="AP960" i="79"/>
  <c r="K14" i="44"/>
  <c r="K18" i="44" s="1"/>
  <c r="O14" i="44"/>
  <c r="O18" i="44" s="1"/>
  <c r="O29" i="44"/>
  <c r="O33" i="44" s="1"/>
  <c r="O43" i="44"/>
  <c r="AT21" i="46"/>
  <c r="M43" i="44"/>
  <c r="AZ21" i="46"/>
  <c r="AR960" i="79"/>
  <c r="AN960" i="79"/>
  <c r="N29" i="44"/>
  <c r="N33" i="44" s="1"/>
  <c r="K43" i="44"/>
  <c r="AV21" i="46"/>
  <c r="AY21" i="46"/>
  <c r="K122" i="45"/>
  <c r="AX20" i="46"/>
  <c r="L13" i="44"/>
  <c r="P13" i="44"/>
  <c r="S14" i="47"/>
  <c r="N28" i="44"/>
  <c r="Q14" i="47"/>
  <c r="AW20" i="46"/>
  <c r="O122" i="45"/>
  <c r="U14" i="47"/>
  <c r="AU20" i="46"/>
  <c r="AY20" i="46"/>
  <c r="V14" i="47"/>
  <c r="N13" i="44"/>
  <c r="M122" i="45"/>
  <c r="M28" i="44"/>
  <c r="Q42" i="44"/>
  <c r="R14" i="47"/>
  <c r="AV20" i="46"/>
  <c r="Q28" i="44"/>
  <c r="M42" i="44"/>
  <c r="T14" i="47"/>
  <c r="P14" i="47"/>
  <c r="AT20" i="46"/>
  <c r="AZ2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597" i="79" l="1"/>
  <c r="AP593" i="79"/>
  <c r="AP591" i="79"/>
  <c r="AP590" i="79"/>
  <c r="AP595" i="79"/>
  <c r="AP598" i="79"/>
  <c r="AP592" i="79"/>
  <c r="AP599" i="79"/>
  <c r="AP596" i="79"/>
  <c r="AP594" i="79"/>
  <c r="AV145" i="46"/>
  <c r="AV137" i="46"/>
  <c r="AV541" i="46" s="1"/>
  <c r="AV545" i="46" s="1"/>
  <c r="AV144" i="46"/>
  <c r="AV136" i="46"/>
  <c r="AV405" i="46" s="1"/>
  <c r="AV408" i="46" s="1"/>
  <c r="AV143" i="46"/>
  <c r="AV150" i="46"/>
  <c r="AV142" i="46"/>
  <c r="AV135" i="46"/>
  <c r="AV269" i="46" s="1"/>
  <c r="AV271" i="46" s="1"/>
  <c r="AV127" i="46"/>
  <c r="AV131" i="46" s="1"/>
  <c r="AV139" i="46"/>
  <c r="AV138" i="46"/>
  <c r="AV149" i="46"/>
  <c r="AV148" i="46"/>
  <c r="AV147" i="46"/>
  <c r="AV146" i="46"/>
  <c r="AV141" i="46"/>
  <c r="AV140" i="46"/>
  <c r="O54" i="44"/>
  <c r="O46" i="44"/>
  <c r="AN599" i="79"/>
  <c r="AN591" i="79"/>
  <c r="AN593" i="79"/>
  <c r="AN597" i="79"/>
  <c r="AN598" i="79"/>
  <c r="AN592" i="79"/>
  <c r="AN596" i="79"/>
  <c r="AN590" i="79"/>
  <c r="AN595" i="79"/>
  <c r="AN594" i="79"/>
  <c r="L54" i="44"/>
  <c r="L46" i="44"/>
  <c r="K54" i="44"/>
  <c r="K46" i="44"/>
  <c r="AZ143" i="46"/>
  <c r="AZ150" i="46"/>
  <c r="AZ142" i="46"/>
  <c r="AZ149" i="46"/>
  <c r="AZ141" i="46"/>
  <c r="AZ148" i="46"/>
  <c r="AZ140" i="46"/>
  <c r="AZ137" i="46"/>
  <c r="AZ541" i="46" s="1"/>
  <c r="AZ545" i="46" s="1"/>
  <c r="AZ136" i="46"/>
  <c r="AZ405" i="46" s="1"/>
  <c r="AZ408" i="46" s="1"/>
  <c r="AZ127" i="46"/>
  <c r="AZ131" i="46" s="1"/>
  <c r="AZ147" i="46"/>
  <c r="AZ146" i="46"/>
  <c r="AZ135" i="46"/>
  <c r="AZ269" i="46" s="1"/>
  <c r="AZ271" i="46" s="1"/>
  <c r="AZ145" i="46"/>
  <c r="AZ144" i="46"/>
  <c r="AZ139" i="46"/>
  <c r="AZ138" i="46"/>
  <c r="AX146" i="46"/>
  <c r="AX138" i="46"/>
  <c r="AX145" i="46"/>
  <c r="AX137" i="46"/>
  <c r="AX541" i="46" s="1"/>
  <c r="AX545" i="46" s="1"/>
  <c r="AX144" i="46"/>
  <c r="AX136" i="46"/>
  <c r="AX405" i="46" s="1"/>
  <c r="AX408" i="46" s="1"/>
  <c r="AX143" i="46"/>
  <c r="AX135" i="46"/>
  <c r="AX269" i="46" s="1"/>
  <c r="AX271" i="46" s="1"/>
  <c r="AX127" i="46"/>
  <c r="AX131" i="46" s="1"/>
  <c r="AX140" i="46"/>
  <c r="AX139" i="46"/>
  <c r="AX150" i="46"/>
  <c r="AX149" i="46"/>
  <c r="AX148" i="46"/>
  <c r="AX147" i="46"/>
  <c r="AX142" i="46"/>
  <c r="AX141" i="46"/>
  <c r="AU127" i="46"/>
  <c r="AU131" i="46" s="1"/>
  <c r="AU136" i="46"/>
  <c r="AU405" i="46" s="1"/>
  <c r="AU408" i="46" s="1"/>
  <c r="AU147" i="46"/>
  <c r="AU139" i="46"/>
  <c r="AU146" i="46"/>
  <c r="AU138" i="46"/>
  <c r="AU145" i="46"/>
  <c r="AU137" i="46"/>
  <c r="AU541" i="46" s="1"/>
  <c r="AU545" i="46" s="1"/>
  <c r="AU144" i="46"/>
  <c r="AU150" i="46"/>
  <c r="AU135" i="46"/>
  <c r="AU269" i="46" s="1"/>
  <c r="AU271" i="46" s="1"/>
  <c r="AU149" i="46"/>
  <c r="AU148" i="46"/>
  <c r="AU143" i="46"/>
  <c r="AU142" i="46"/>
  <c r="AU141" i="46"/>
  <c r="AU140" i="46"/>
  <c r="N54" i="44"/>
  <c r="N46" i="44"/>
  <c r="AR596" i="79"/>
  <c r="AR593" i="79"/>
  <c r="AR594" i="79"/>
  <c r="AR592" i="79"/>
  <c r="AR597" i="79"/>
  <c r="AR595" i="79"/>
  <c r="AR591" i="79"/>
  <c r="AR598" i="79"/>
  <c r="AR590" i="79"/>
  <c r="AR599" i="79"/>
  <c r="AQ596" i="79"/>
  <c r="AQ594" i="79"/>
  <c r="AQ593" i="79"/>
  <c r="AQ597" i="79"/>
  <c r="AQ595" i="79"/>
  <c r="AQ598" i="79"/>
  <c r="AQ592" i="79"/>
  <c r="AQ599" i="79"/>
  <c r="AQ591" i="79"/>
  <c r="AQ590" i="79"/>
  <c r="AM596" i="79"/>
  <c r="AM591" i="79"/>
  <c r="AM598" i="79"/>
  <c r="AM595" i="79"/>
  <c r="AM599" i="79"/>
  <c r="AM593" i="79"/>
  <c r="AM597" i="79"/>
  <c r="AM592" i="79"/>
  <c r="AM594" i="79"/>
  <c r="AM590" i="79"/>
  <c r="AL597" i="79"/>
  <c r="AL595" i="79"/>
  <c r="AL599" i="79"/>
  <c r="AL591" i="79"/>
  <c r="AL596" i="79"/>
  <c r="AL598" i="79"/>
  <c r="AL590" i="79"/>
  <c r="AL592" i="79"/>
  <c r="AL593" i="79"/>
  <c r="AL594" i="79"/>
  <c r="AY143" i="46"/>
  <c r="AY150" i="46"/>
  <c r="AY142" i="46"/>
  <c r="AY149" i="46"/>
  <c r="AY141" i="46"/>
  <c r="AY148" i="46"/>
  <c r="AY140" i="46"/>
  <c r="AY147" i="46"/>
  <c r="AY139" i="46"/>
  <c r="AY146" i="46"/>
  <c r="AY138" i="46"/>
  <c r="AY144" i="46"/>
  <c r="AY135" i="46"/>
  <c r="AY269" i="46" s="1"/>
  <c r="AY271" i="46" s="1"/>
  <c r="AY145" i="46"/>
  <c r="AY127" i="46"/>
  <c r="AY131" i="46" s="1"/>
  <c r="AY136" i="46"/>
  <c r="AY405" i="46" s="1"/>
  <c r="AY408" i="46" s="1"/>
  <c r="AY137" i="46"/>
  <c r="AY541" i="46" s="1"/>
  <c r="AY545" i="46" s="1"/>
  <c r="AT148" i="46"/>
  <c r="AT140" i="46"/>
  <c r="AT147" i="46"/>
  <c r="AT139" i="46"/>
  <c r="AT135" i="46"/>
  <c r="AT269" i="46" s="1"/>
  <c r="AT271" i="46" s="1"/>
  <c r="AT127" i="46"/>
  <c r="AT131" i="46" s="1"/>
  <c r="AT146" i="46"/>
  <c r="AT138" i="46"/>
  <c r="AT145" i="46"/>
  <c r="AT137" i="46"/>
  <c r="AT541" i="46" s="1"/>
  <c r="AT545" i="46" s="1"/>
  <c r="AT142" i="46"/>
  <c r="AT141" i="46"/>
  <c r="AT136" i="46"/>
  <c r="AT405" i="46" s="1"/>
  <c r="AT408" i="46" s="1"/>
  <c r="AT150" i="46"/>
  <c r="AT149" i="46"/>
  <c r="AT144" i="46"/>
  <c r="AT143" i="46"/>
  <c r="AW148" i="46"/>
  <c r="AW140" i="46"/>
  <c r="AW147" i="46"/>
  <c r="AW139" i="46"/>
  <c r="AW135" i="46"/>
  <c r="AW269" i="46" s="1"/>
  <c r="AW271" i="46" s="1"/>
  <c r="AW146" i="46"/>
  <c r="AW138" i="46"/>
  <c r="AW145" i="46"/>
  <c r="AW137" i="46"/>
  <c r="AW541" i="46" s="1"/>
  <c r="AW545" i="46" s="1"/>
  <c r="AW127" i="46"/>
  <c r="AW131" i="46" s="1"/>
  <c r="AW142" i="46"/>
  <c r="AW141" i="46"/>
  <c r="AW136" i="46"/>
  <c r="AW405" i="46" s="1"/>
  <c r="AW408" i="46" s="1"/>
  <c r="AW150" i="46"/>
  <c r="AW149" i="46"/>
  <c r="AW144" i="46"/>
  <c r="AW143" i="46"/>
  <c r="AQ960" i="79"/>
  <c r="AQ977" i="79"/>
  <c r="P54" i="44"/>
  <c r="P46" i="44"/>
  <c r="M54" i="44"/>
  <c r="M46" i="44"/>
  <c r="Q54" i="44"/>
  <c r="Q46" i="44"/>
  <c r="AO598" i="79"/>
  <c r="AO594" i="79"/>
  <c r="AO596" i="79"/>
  <c r="AO591" i="79"/>
  <c r="AO590" i="79"/>
  <c r="AO599" i="79"/>
  <c r="AO593" i="79"/>
  <c r="AO592" i="79"/>
  <c r="AO595" i="79"/>
  <c r="AO597" i="79"/>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M960" i="79"/>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Q1544" i="79"/>
  <c r="AM1544" i="79"/>
  <c r="AR1350" i="79"/>
  <c r="AN1350" i="79"/>
  <c r="AP1350" i="79"/>
  <c r="AL1350" i="79"/>
  <c r="AQ1350" i="79"/>
  <c r="AM1350" i="79"/>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J54" i="43"/>
  <c r="I54" i="43"/>
  <c r="H54" i="43"/>
  <c r="G54" i="43"/>
  <c r="F54" i="43"/>
  <c r="E54" i="43"/>
  <c r="D54" i="43"/>
  <c r="J28" i="44"/>
  <c r="I28" i="44"/>
  <c r="H28" i="44"/>
  <c r="G28" i="44"/>
  <c r="F28" i="44"/>
  <c r="E28" i="44"/>
  <c r="D28" i="44"/>
  <c r="AJ1657" i="79" l="1"/>
  <c r="AJ1630" i="79"/>
  <c r="AJ796" i="79"/>
  <c r="AJ977" i="79" s="1"/>
  <c r="AJ606" i="79"/>
  <c r="AJ1380" i="79"/>
  <c r="AJ1186" i="79"/>
  <c r="AJ1684" i="79"/>
  <c r="AJ1603" i="79"/>
  <c r="AJ1577" i="79"/>
  <c r="AJ36" i="79"/>
  <c r="AJ416" i="79"/>
  <c r="AJ226" i="79"/>
  <c r="AI1684" i="79"/>
  <c r="AI1630" i="79"/>
  <c r="AI1577" i="79"/>
  <c r="AI1186" i="79"/>
  <c r="AI606" i="79"/>
  <c r="AI226" i="79"/>
  <c r="AI416" i="79"/>
  <c r="AI796" i="79"/>
  <c r="AI1380" i="79"/>
  <c r="AI1657" i="79"/>
  <c r="AI1603"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960" i="79" s="1"/>
  <c r="AF606" i="79"/>
  <c r="AF416" i="79"/>
  <c r="AF226" i="79"/>
  <c r="AF385" i="79" s="1"/>
  <c r="AF214" i="79"/>
  <c r="AE1684" i="79"/>
  <c r="AE1657" i="79"/>
  <c r="AE1630" i="79"/>
  <c r="AE1603" i="79"/>
  <c r="AE1577" i="79"/>
  <c r="AE1380" i="79"/>
  <c r="AE1544" i="79" s="1"/>
  <c r="AE1186" i="79"/>
  <c r="AE796" i="79"/>
  <c r="AE960" i="79" s="1"/>
  <c r="AE606" i="79"/>
  <c r="AE416" i="79"/>
  <c r="AE575" i="79" s="1"/>
  <c r="AE226" i="79"/>
  <c r="AE385" i="79" s="1"/>
  <c r="AE214" i="79"/>
  <c r="AH1630" i="79"/>
  <c r="AH1186" i="79"/>
  <c r="AH226" i="79"/>
  <c r="AH1380" i="79"/>
  <c r="AH416" i="79"/>
  <c r="AH1603" i="79"/>
  <c r="AH796" i="79"/>
  <c r="AH960" i="79" s="1"/>
  <c r="AH1684" i="79"/>
  <c r="AH1577" i="79"/>
  <c r="AH606" i="79"/>
  <c r="AH1657" i="79"/>
  <c r="AG1684" i="79"/>
  <c r="AG1630" i="79"/>
  <c r="AG1577" i="79"/>
  <c r="AG1186" i="79"/>
  <c r="AG606" i="79"/>
  <c r="AG226" i="79"/>
  <c r="AG399" i="79" s="1"/>
  <c r="AG1657" i="79"/>
  <c r="AG1603" i="79"/>
  <c r="AG1380" i="79"/>
  <c r="AG796" i="79"/>
  <c r="AG416" i="79"/>
  <c r="AG991" i="79"/>
  <c r="AF1544" i="79"/>
  <c r="AF991" i="79"/>
  <c r="AF1155" i="79" s="1"/>
  <c r="AJ991" i="79"/>
  <c r="AK991" i="79"/>
  <c r="AH991" i="79"/>
  <c r="AE991" i="79"/>
  <c r="AE1155" i="79" s="1"/>
  <c r="AI991" i="79"/>
  <c r="H29" i="44"/>
  <c r="H33" i="44" s="1"/>
  <c r="I29" i="44"/>
  <c r="I33" i="44" s="1"/>
  <c r="J29" i="44"/>
  <c r="J33" i="44" s="1"/>
  <c r="AM21" i="46"/>
  <c r="E29" i="44"/>
  <c r="E33" i="44" s="1"/>
  <c r="AF575" i="79"/>
  <c r="F29" i="44"/>
  <c r="F33" i="44" s="1"/>
  <c r="AO21" i="46"/>
  <c r="D29" i="44"/>
  <c r="D33" i="44" s="1"/>
  <c r="G29" i="44"/>
  <c r="G33" i="44" s="1"/>
  <c r="E13" i="44"/>
  <c r="D123" i="45"/>
  <c r="E14" i="44"/>
  <c r="E18" i="44" s="1"/>
  <c r="AF765" i="79"/>
  <c r="J13" i="44"/>
  <c r="J43" i="44"/>
  <c r="J14" i="44"/>
  <c r="J18" i="44" s="1"/>
  <c r="D13" i="44"/>
  <c r="H13" i="44"/>
  <c r="D14" i="44"/>
  <c r="D18" i="44" s="1"/>
  <c r="AE765" i="79"/>
  <c r="H14" i="44"/>
  <c r="H18" i="44" s="1"/>
  <c r="I13" i="44"/>
  <c r="H123" i="45"/>
  <c r="I14" i="44"/>
  <c r="I18" i="44" s="1"/>
  <c r="F13" i="44"/>
  <c r="F43" i="44"/>
  <c r="F14" i="44"/>
  <c r="F18" i="44" s="1"/>
  <c r="AG960" i="79"/>
  <c r="AG765" i="79"/>
  <c r="G13" i="44"/>
  <c r="G14" i="44"/>
  <c r="G18" i="44" s="1"/>
  <c r="AP21" i="46"/>
  <c r="G123" i="45"/>
  <c r="I43" i="44"/>
  <c r="E43" i="44"/>
  <c r="H43" i="44"/>
  <c r="C123" i="45"/>
  <c r="F123" i="45"/>
  <c r="AS21" i="46"/>
  <c r="D43" i="44"/>
  <c r="G43" i="44"/>
  <c r="I123" i="45"/>
  <c r="E123" i="45"/>
  <c r="AR21" i="46"/>
  <c r="AN21" i="46"/>
  <c r="AQ21" i="46"/>
  <c r="AJ599" i="79" l="1"/>
  <c r="AJ592" i="79"/>
  <c r="AJ590" i="79"/>
  <c r="AJ595" i="79"/>
  <c r="AJ596" i="79"/>
  <c r="AJ594" i="79"/>
  <c r="AJ597" i="79"/>
  <c r="AJ593" i="79"/>
  <c r="AJ598" i="79"/>
  <c r="AJ591" i="79"/>
  <c r="AR149" i="46"/>
  <c r="AR141" i="46"/>
  <c r="AR148" i="46"/>
  <c r="AR140" i="46"/>
  <c r="AR135" i="46"/>
  <c r="AR269" i="46" s="1"/>
  <c r="AR127" i="46"/>
  <c r="AR131" i="46" s="1"/>
  <c r="BA131" i="46" s="1"/>
  <c r="BA133" i="46" s="1"/>
  <c r="AR147" i="46"/>
  <c r="AR139" i="46"/>
  <c r="AR146" i="46"/>
  <c r="AR138" i="46"/>
  <c r="AR143" i="46"/>
  <c r="AR142" i="46"/>
  <c r="AR137" i="46"/>
  <c r="AR541" i="46" s="1"/>
  <c r="AR150" i="46"/>
  <c r="AR136" i="46"/>
  <c r="AR405" i="46" s="1"/>
  <c r="AR145" i="46"/>
  <c r="AR144" i="46"/>
  <c r="I54" i="44"/>
  <c r="I50" i="44"/>
  <c r="I46" i="44"/>
  <c r="AK598" i="79"/>
  <c r="AK591" i="79"/>
  <c r="AK590" i="79"/>
  <c r="AK596" i="79"/>
  <c r="AK595" i="79"/>
  <c r="AK597" i="79"/>
  <c r="AK599" i="79"/>
  <c r="AK593" i="79"/>
  <c r="AK592" i="79"/>
  <c r="AK594" i="79"/>
  <c r="AK960" i="79"/>
  <c r="AK977" i="79"/>
  <c r="AS144" i="46"/>
  <c r="AS149" i="46"/>
  <c r="AS141" i="46"/>
  <c r="AS150" i="46"/>
  <c r="AS142" i="46"/>
  <c r="AS147" i="46"/>
  <c r="AS139" i="46"/>
  <c r="AS148" i="46"/>
  <c r="AS140" i="46"/>
  <c r="AS145" i="46"/>
  <c r="AS143" i="46"/>
  <c r="AS136" i="46"/>
  <c r="AS405" i="46" s="1"/>
  <c r="AS408" i="46" s="1"/>
  <c r="AS135" i="46"/>
  <c r="AS269" i="46" s="1"/>
  <c r="AS271" i="46" s="1"/>
  <c r="AS137" i="46"/>
  <c r="AS541" i="46" s="1"/>
  <c r="AS545" i="46" s="1"/>
  <c r="AS146" i="46"/>
  <c r="AS138" i="46"/>
  <c r="AS127" i="46"/>
  <c r="AS131" i="46" s="1"/>
  <c r="J54" i="44"/>
  <c r="J46" i="44"/>
  <c r="AI960" i="79"/>
  <c r="AI977" i="79"/>
  <c r="AG590" i="79"/>
  <c r="AG596" i="79"/>
  <c r="AG599" i="79"/>
  <c r="AG597" i="79"/>
  <c r="AG598" i="79"/>
  <c r="AG591" i="79"/>
  <c r="AI598" i="79"/>
  <c r="AI597" i="79"/>
  <c r="AI596" i="79"/>
  <c r="AI599" i="79"/>
  <c r="AI590" i="79"/>
  <c r="AI595" i="79"/>
  <c r="AI591" i="79"/>
  <c r="AI593" i="79"/>
  <c r="AI592" i="79"/>
  <c r="AI594" i="79"/>
  <c r="AP559" i="46"/>
  <c r="AT559" i="46"/>
  <c r="AX559" i="46"/>
  <c r="AQ560" i="46"/>
  <c r="AU560" i="46"/>
  <c r="AY560" i="46"/>
  <c r="AR561" i="46"/>
  <c r="AV561" i="46"/>
  <c r="AZ561" i="46"/>
  <c r="AS562" i="46"/>
  <c r="AW562" i="46"/>
  <c r="AO562" i="46"/>
  <c r="AS559" i="46"/>
  <c r="AT560" i="46"/>
  <c r="AU561" i="46"/>
  <c r="AZ562" i="46"/>
  <c r="AQ559" i="46"/>
  <c r="AU559" i="46"/>
  <c r="AY559" i="46"/>
  <c r="AR560" i="46"/>
  <c r="AV560" i="46"/>
  <c r="AZ560" i="46"/>
  <c r="AS561" i="46"/>
  <c r="AW561" i="46"/>
  <c r="AP562" i="46"/>
  <c r="AT562" i="46"/>
  <c r="AX562" i="46"/>
  <c r="AO561" i="46"/>
  <c r="AP560" i="46"/>
  <c r="AQ561" i="46"/>
  <c r="AR562" i="46"/>
  <c r="AO559" i="46"/>
  <c r="AR559" i="46"/>
  <c r="AV559" i="46"/>
  <c r="AZ559" i="46"/>
  <c r="AS560" i="46"/>
  <c r="AW560" i="46"/>
  <c r="AP561" i="46"/>
  <c r="AT561" i="46"/>
  <c r="AX561" i="46"/>
  <c r="AQ562" i="46"/>
  <c r="AU562" i="46"/>
  <c r="AY562" i="46"/>
  <c r="AO560" i="46"/>
  <c r="AW559" i="46"/>
  <c r="AX560" i="46"/>
  <c r="AY561" i="46"/>
  <c r="AV562" i="46"/>
  <c r="AH597" i="79"/>
  <c r="AH598" i="79"/>
  <c r="AH596" i="79"/>
  <c r="AH599" i="79"/>
  <c r="AH593" i="79"/>
  <c r="AH591" i="79"/>
  <c r="AH594" i="79"/>
  <c r="AH592" i="79"/>
  <c r="AH595" i="79"/>
  <c r="AH590"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H1350" i="79"/>
  <c r="AK1544" i="79"/>
  <c r="AH1544" i="79"/>
  <c r="AE1350" i="79"/>
  <c r="AJ1350" i="79"/>
  <c r="AF1350" i="79"/>
  <c r="AG1568" i="79"/>
  <c r="AG1567" i="79"/>
  <c r="AG1564" i="79"/>
  <c r="AG1565" i="79"/>
  <c r="AG1544" i="79"/>
  <c r="AG1566" i="79"/>
  <c r="AK1350" i="79"/>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E195" i="79"/>
  <c r="AF195" i="79"/>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45" i="46" l="1"/>
  <c r="BA541" i="46"/>
  <c r="BA545" i="46" s="1"/>
  <c r="BA547" i="46" s="1"/>
  <c r="BA269" i="46"/>
  <c r="BA271" i="46" s="1"/>
  <c r="BA273" i="46" s="1"/>
  <c r="AR271" i="46"/>
  <c r="AR408" i="46"/>
  <c r="BA405" i="46"/>
  <c r="BA408" i="46" s="1"/>
  <c r="BA410" i="46" s="1"/>
  <c r="D122" i="45"/>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J1634" i="79"/>
  <c r="AJ1661" i="79"/>
  <c r="AI1634" i="79"/>
  <c r="AI1661" i="79"/>
  <c r="AG1634" i="79"/>
  <c r="AJ1688" i="79"/>
  <c r="AJ1691" i="79" s="1"/>
  <c r="O17" i="45"/>
  <c r="N17" i="45"/>
  <c r="M17" i="45"/>
  <c r="L17" i="45"/>
  <c r="L30" i="45" l="1"/>
  <c r="D131" i="45" s="1"/>
  <c r="AF768" i="79" s="1"/>
  <c r="L23" i="45"/>
  <c r="C131" i="45" s="1"/>
  <c r="AE768" i="79" s="1"/>
  <c r="M30" i="45"/>
  <c r="D132" i="45" s="1"/>
  <c r="AF963" i="79" s="1"/>
  <c r="AF972" i="79" s="1"/>
  <c r="M23" i="45"/>
  <c r="C132" i="45" s="1"/>
  <c r="AE963" i="79" s="1"/>
  <c r="N23" i="45"/>
  <c r="C133" i="45" s="1"/>
  <c r="AE1158" i="79" s="1"/>
  <c r="N30" i="45"/>
  <c r="D133" i="45" s="1"/>
  <c r="AF1158" i="79" s="1"/>
  <c r="AF1162" i="79" s="1"/>
  <c r="O30" i="45"/>
  <c r="D134" i="45" s="1"/>
  <c r="AF1353" i="79" s="1"/>
  <c r="AF1363" i="79" s="1"/>
  <c r="O23" i="45"/>
  <c r="C134" i="45" s="1"/>
  <c r="AE1353" i="79" s="1"/>
  <c r="AE1552" i="79"/>
  <c r="AE1557" i="79"/>
  <c r="AH1608" i="79"/>
  <c r="AH1635" i="79"/>
  <c r="AH1689" i="79"/>
  <c r="AG1608" i="79"/>
  <c r="AG1582" i="79"/>
  <c r="AG1548" i="79"/>
  <c r="AH1662" i="79"/>
  <c r="AG1662" i="79"/>
  <c r="AG1689" i="79"/>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6" i="79"/>
  <c r="AF1159" i="79"/>
  <c r="AF1163" i="79"/>
  <c r="AF1164" i="79"/>
  <c r="AF1168" i="79"/>
  <c r="AF1160" i="79"/>
  <c r="AI1638" i="79"/>
  <c r="AI1636" i="79"/>
  <c r="AI1635"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2"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1550" i="79"/>
  <c r="AF1554" i="79"/>
  <c r="AF1551" i="79"/>
  <c r="AF1548" i="79"/>
  <c r="AF1552" i="79"/>
  <c r="AF1556" i="79"/>
  <c r="AF1559" i="79"/>
  <c r="AF1549" i="79"/>
  <c r="AF1558" i="79"/>
  <c r="AF1555" i="79"/>
  <c r="AF1553" i="79"/>
  <c r="AF1360"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35"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56" i="79" l="1"/>
  <c r="AF966" i="79"/>
  <c r="AF969" i="79"/>
  <c r="AF1358" i="79"/>
  <c r="AF1359" i="79"/>
  <c r="AF968" i="79"/>
  <c r="AF1361" i="79"/>
  <c r="AF1355" i="79"/>
  <c r="AF967" i="79"/>
  <c r="AF964" i="79"/>
  <c r="AF1357" i="79"/>
  <c r="AF1354" i="79"/>
  <c r="AF971" i="79"/>
  <c r="AF965" i="79"/>
  <c r="AF1362" i="79"/>
  <c r="AF1364" i="79"/>
  <c r="AF970" i="79"/>
  <c r="AF1167" i="79"/>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J1686" i="79" l="1"/>
  <c r="AN1686" i="79"/>
  <c r="AR1686" i="79"/>
  <c r="AR1702" i="79" s="1"/>
  <c r="Q118" i="43" s="1"/>
  <c r="AL1659" i="79"/>
  <c r="AL1675" i="79" s="1"/>
  <c r="K114" i="43" s="1"/>
  <c r="AP1659" i="79"/>
  <c r="AJ1632" i="79"/>
  <c r="AJ1648" i="79" s="1"/>
  <c r="I110" i="43" s="1"/>
  <c r="AN1632" i="79"/>
  <c r="AN1648" i="79" s="1"/>
  <c r="M110" i="43" s="1"/>
  <c r="AR1632" i="79"/>
  <c r="AR1648" i="79" s="1"/>
  <c r="Q110" i="43" s="1"/>
  <c r="AK1686" i="79"/>
  <c r="AO1686" i="79"/>
  <c r="AO1702" i="79" s="1"/>
  <c r="N118" i="43" s="1"/>
  <c r="AM1659" i="79"/>
  <c r="AM1675" i="79" s="1"/>
  <c r="L114" i="43" s="1"/>
  <c r="AQ1659" i="79"/>
  <c r="AQ1675" i="79" s="1"/>
  <c r="P114" i="43" s="1"/>
  <c r="AK1632" i="79"/>
  <c r="AO1632" i="79"/>
  <c r="AL1686" i="79"/>
  <c r="AL1702" i="79" s="1"/>
  <c r="K118" i="43" s="1"/>
  <c r="AP1686" i="79"/>
  <c r="AP1702" i="79" s="1"/>
  <c r="O118" i="43" s="1"/>
  <c r="AJ1659" i="79"/>
  <c r="AN1659" i="79"/>
  <c r="AR1659" i="79"/>
  <c r="AR1675" i="79" s="1"/>
  <c r="Q114" i="43" s="1"/>
  <c r="AL1632" i="79"/>
  <c r="AL1648" i="79" s="1"/>
  <c r="K110" i="43" s="1"/>
  <c r="AP1632" i="79"/>
  <c r="AM1686" i="79"/>
  <c r="AM1702" i="79" s="1"/>
  <c r="L118" i="43" s="1"/>
  <c r="AQ1686" i="79"/>
  <c r="AQ1702" i="79" s="1"/>
  <c r="P118" i="43" s="1"/>
  <c r="AK1659" i="79"/>
  <c r="AK1675" i="79" s="1"/>
  <c r="J114" i="43" s="1"/>
  <c r="AO1659" i="79"/>
  <c r="AM1632" i="79"/>
  <c r="AQ1632" i="79"/>
  <c r="AQ1648" i="79" s="1"/>
  <c r="P110" i="43" s="1"/>
  <c r="AG1659" i="79"/>
  <c r="AG1675" i="79" s="1"/>
  <c r="F114" i="43" s="1"/>
  <c r="AH1632" i="79"/>
  <c r="AF1632" i="79"/>
  <c r="AF1648" i="79" s="1"/>
  <c r="E110" i="43" s="1"/>
  <c r="E111" i="43" s="1"/>
  <c r="AH1686" i="79"/>
  <c r="AH1702" i="79" s="1"/>
  <c r="G118" i="43" s="1"/>
  <c r="AE1632" i="79"/>
  <c r="AE1648" i="79" s="1"/>
  <c r="AF1659" i="79"/>
  <c r="AE1659" i="79"/>
  <c r="AE1675" i="79" s="1"/>
  <c r="AG1632" i="79"/>
  <c r="AG1648" i="79" s="1"/>
  <c r="F110" i="43" s="1"/>
  <c r="AI1686" i="79"/>
  <c r="AI1702" i="79" s="1"/>
  <c r="H118" i="43" s="1"/>
  <c r="AI1659" i="79"/>
  <c r="AG1686" i="79"/>
  <c r="AG1702" i="79" s="1"/>
  <c r="F118" i="43" s="1"/>
  <c r="AF1686" i="79"/>
  <c r="AF1702" i="79" s="1"/>
  <c r="E118" i="43" s="1"/>
  <c r="E119" i="43" s="1"/>
  <c r="AE1686" i="79"/>
  <c r="AE1702" i="79" s="1"/>
  <c r="AH1659" i="79"/>
  <c r="AI1632" i="79"/>
  <c r="AI1648" i="79" s="1"/>
  <c r="H110" i="43" s="1"/>
  <c r="AF388" i="79"/>
  <c r="AF394" i="79" s="1"/>
  <c r="AF578" i="79"/>
  <c r="AF582" i="79" s="1"/>
  <c r="AF198" i="79"/>
  <c r="AF200" i="79" s="1"/>
  <c r="AL1579" i="79"/>
  <c r="AL1595" i="79" s="1"/>
  <c r="K102" i="43" s="1"/>
  <c r="AJ1545" i="79"/>
  <c r="AJ1561" i="79" s="1"/>
  <c r="I89" i="43" s="1"/>
  <c r="AN1351" i="79"/>
  <c r="AN1366" i="79" s="1"/>
  <c r="M86" i="43" s="1"/>
  <c r="AM1648" i="79"/>
  <c r="L110" i="43" s="1"/>
  <c r="AP1579" i="79"/>
  <c r="AP1595" i="79" s="1"/>
  <c r="O102" i="43" s="1"/>
  <c r="AN1545" i="79"/>
  <c r="AN1561" i="79" s="1"/>
  <c r="M89" i="43" s="1"/>
  <c r="AO1351" i="79"/>
  <c r="AO1366" i="79" s="1"/>
  <c r="N86"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75" i="79"/>
  <c r="E114" i="43" s="1"/>
  <c r="E115" i="43" s="1"/>
  <c r="AH1605" i="79"/>
  <c r="AH1621" i="79" s="1"/>
  <c r="G106" i="43"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O1648" i="79"/>
  <c r="N110" i="43" s="1"/>
  <c r="AR1605" i="79"/>
  <c r="AR1621" i="79" s="1"/>
  <c r="Q106" i="43" s="1"/>
  <c r="AH1648" i="79"/>
  <c r="G110" i="43" s="1"/>
  <c r="AI1675" i="79"/>
  <c r="AJ1702" i="79"/>
  <c r="I118" i="43" s="1"/>
  <c r="AP1351" i="79"/>
  <c r="AP1366" i="79" s="1"/>
  <c r="O86" i="43" s="1"/>
  <c r="AI1545" i="79"/>
  <c r="AI1561" i="79" s="1"/>
  <c r="H89" i="43" s="1"/>
  <c r="AK1648" i="79"/>
  <c r="J110" i="43" s="1"/>
  <c r="AN1605" i="79"/>
  <c r="AN1621" i="79" s="1"/>
  <c r="M106" i="43" s="1"/>
  <c r="AH1351" i="79"/>
  <c r="AH1366" i="79" s="1"/>
  <c r="G86" i="43" s="1"/>
  <c r="AK1545" i="79"/>
  <c r="AK1561" i="79" s="1"/>
  <c r="J89" i="43" s="1"/>
  <c r="AJ1675" i="79"/>
  <c r="I114" i="43" s="1"/>
  <c r="AK1702" i="79"/>
  <c r="J118" i="43" s="1"/>
  <c r="AL1605" i="79"/>
  <c r="AL1621" i="79" s="1"/>
  <c r="K106" i="43" s="1"/>
  <c r="AM1351" i="79"/>
  <c r="AM1366" i="79" s="1"/>
  <c r="L86" i="43" s="1"/>
  <c r="AP1545" i="79"/>
  <c r="AP1561" i="79" s="1"/>
  <c r="O89" i="43" s="1"/>
  <c r="AQ1605" i="79"/>
  <c r="AQ1621" i="79" s="1"/>
  <c r="P106" i="43" s="1"/>
  <c r="AQ1545" i="79"/>
  <c r="AQ1561" i="79" s="1"/>
  <c r="P89" i="43" s="1"/>
  <c r="AR1579" i="79"/>
  <c r="AR1595" i="79" s="1"/>
  <c r="Q102" i="43" s="1"/>
  <c r="AH1675" i="79"/>
  <c r="G114" i="43" s="1"/>
  <c r="AF1605" i="79"/>
  <c r="AF1621" i="79" s="1"/>
  <c r="E106" i="43" s="1"/>
  <c r="E107" i="43" s="1"/>
  <c r="AG1579" i="79"/>
  <c r="AG1595" i="79" s="1"/>
  <c r="F102" i="43" s="1"/>
  <c r="AN1702" i="79"/>
  <c r="M118" i="43" s="1"/>
  <c r="AG1605" i="79"/>
  <c r="AG1621" i="79" s="1"/>
  <c r="F106" i="43" s="1"/>
  <c r="AL1351" i="79"/>
  <c r="AL1366" i="79" s="1"/>
  <c r="K86" i="43" s="1"/>
  <c r="AO1545" i="79"/>
  <c r="AO1561" i="79" s="1"/>
  <c r="N89" i="43" s="1"/>
  <c r="AN1675" i="79"/>
  <c r="M114" i="43" s="1"/>
  <c r="AP1605" i="79"/>
  <c r="AP1621" i="79" s="1"/>
  <c r="O106" i="43" s="1"/>
  <c r="AQ1351" i="79"/>
  <c r="AQ1366" i="79" s="1"/>
  <c r="P86" i="43" s="1"/>
  <c r="AI1579" i="79"/>
  <c r="AI1595" i="79" s="1"/>
  <c r="H102" i="43" s="1"/>
  <c r="AE1545" i="79"/>
  <c r="AE1561" i="79" s="1"/>
  <c r="AF1579" i="79"/>
  <c r="AF1595" i="79" s="1"/>
  <c r="E102" i="43" s="1"/>
  <c r="E103" i="43" s="1"/>
  <c r="AJ1605" i="79"/>
  <c r="AJ1621" i="79" s="1"/>
  <c r="I106" i="43" s="1"/>
  <c r="AK1579" i="79"/>
  <c r="AK1595" i="79" s="1"/>
  <c r="J102" i="43" s="1"/>
  <c r="AP1648" i="79"/>
  <c r="O110" i="43" s="1"/>
  <c r="AK1605" i="79"/>
  <c r="AK1621" i="79" s="1"/>
  <c r="J106" i="43" s="1"/>
  <c r="AE1351" i="79"/>
  <c r="AE1366" i="79" s="1"/>
  <c r="AH1545" i="79"/>
  <c r="AH1561" i="79" s="1"/>
  <c r="G89" i="43" s="1"/>
  <c r="AM1579" i="79"/>
  <c r="AM1595" i="79" s="1"/>
  <c r="L102" i="43" s="1"/>
  <c r="AI1605" i="79"/>
  <c r="AI1621" i="79" s="1"/>
  <c r="H106" i="43" s="1"/>
  <c r="AJ1579" i="79"/>
  <c r="AJ1595" i="79" s="1"/>
  <c r="I102" i="43" s="1"/>
  <c r="AP1675" i="79"/>
  <c r="O114" i="43" s="1"/>
  <c r="AO1579" i="79"/>
  <c r="AO1595" i="79" s="1"/>
  <c r="N102" i="43" s="1"/>
  <c r="H114" i="43"/>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K55" i="43"/>
  <c r="L55" i="43"/>
  <c r="M55" i="43"/>
  <c r="AE203" i="79"/>
  <c r="N55" i="43"/>
  <c r="O55" i="43"/>
  <c r="Q55" i="43"/>
  <c r="P55" i="43"/>
  <c r="AP766" i="79"/>
  <c r="AM766" i="79"/>
  <c r="AM386" i="79"/>
  <c r="AQ961" i="79"/>
  <c r="AL766" i="79"/>
  <c r="AN576" i="79"/>
  <c r="AR196" i="79"/>
  <c r="AO961" i="79"/>
  <c r="AP961" i="79"/>
  <c r="AL386" i="79"/>
  <c r="AR576" i="79"/>
  <c r="AL961" i="79"/>
  <c r="AP386" i="79"/>
  <c r="AN1156" i="79"/>
  <c r="AO1156" i="79"/>
  <c r="AO196" i="79"/>
  <c r="AQ386" i="79"/>
  <c r="AL576" i="79"/>
  <c r="AR386" i="79"/>
  <c r="AR766" i="79"/>
  <c r="AP576" i="79"/>
  <c r="AQ196" i="79"/>
  <c r="AM196" i="79"/>
  <c r="AM1156" i="79"/>
  <c r="AM576" i="79"/>
  <c r="AQ1156" i="79"/>
  <c r="AN196" i="79"/>
  <c r="AN961" i="79"/>
  <c r="AP1156" i="79"/>
  <c r="AL196" i="79"/>
  <c r="AL1156" i="79"/>
  <c r="AR961" i="79"/>
  <c r="AO386" i="79"/>
  <c r="AQ766" i="79"/>
  <c r="AN386" i="79"/>
  <c r="AP196" i="79"/>
  <c r="AR1156" i="79"/>
  <c r="AN766" i="79"/>
  <c r="AQ576" i="79"/>
  <c r="AO576" i="79"/>
  <c r="AO766" i="79"/>
  <c r="AM961" i="79"/>
  <c r="AK1156" i="79"/>
  <c r="AJ386" i="79"/>
  <c r="AI576" i="79"/>
  <c r="AH961" i="79"/>
  <c r="AG1156" i="79"/>
  <c r="AJ196" i="79"/>
  <c r="AK766" i="79"/>
  <c r="AI386" i="79"/>
  <c r="AH766" i="79"/>
  <c r="AI1156" i="79"/>
  <c r="AK386" i="79"/>
  <c r="AG576" i="79"/>
  <c r="AJ1156" i="79"/>
  <c r="AK961" i="79"/>
  <c r="AH386" i="79"/>
  <c r="AH1156" i="79"/>
  <c r="AG766" i="79"/>
  <c r="AJ576" i="79"/>
  <c r="AK576" i="79"/>
  <c r="AI961" i="79"/>
  <c r="AH576" i="79"/>
  <c r="AG196" i="79"/>
  <c r="AJ961" i="79"/>
  <c r="AI196" i="79"/>
  <c r="AK196" i="79"/>
  <c r="AJ766" i="79"/>
  <c r="AG386" i="79"/>
  <c r="AG961" i="79"/>
  <c r="AH196" i="79"/>
  <c r="AI766" i="79"/>
  <c r="E121" i="43" l="1"/>
  <c r="AF392" i="79"/>
  <c r="AF203" i="79"/>
  <c r="AF391" i="79"/>
  <c r="AF389" i="79"/>
  <c r="AF581" i="79"/>
  <c r="AF202" i="79"/>
  <c r="AF585" i="79"/>
  <c r="AF584" i="79"/>
  <c r="AF199" i="79"/>
  <c r="AF393" i="79"/>
  <c r="AF390" i="79"/>
  <c r="AF580" i="79"/>
  <c r="AF201" i="79"/>
  <c r="AF583" i="79"/>
  <c r="AF579" i="79"/>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R391" i="79"/>
  <c r="AR392" i="79"/>
  <c r="AR389" i="79"/>
  <c r="AR393" i="79"/>
  <c r="AR390" i="79"/>
  <c r="AR394" i="79"/>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I65" i="43"/>
  <c r="AO587" i="79"/>
  <c r="N74" i="43" s="1"/>
  <c r="AM396" i="79"/>
  <c r="L71" i="43" s="1"/>
  <c r="AN974" i="79"/>
  <c r="M80" i="43" s="1"/>
  <c r="AP974" i="79"/>
  <c r="O80" i="43" s="1"/>
  <c r="AO974" i="79"/>
  <c r="N80" i="43" s="1"/>
  <c r="AF974" i="79"/>
  <c r="AQ974" i="79"/>
  <c r="P80" i="43" s="1"/>
  <c r="AK974" i="79"/>
  <c r="J80" i="43" s="1"/>
  <c r="AI974" i="79"/>
  <c r="AG974" i="79"/>
  <c r="AH974" i="79"/>
  <c r="AM974" i="79"/>
  <c r="L80" i="43" s="1"/>
  <c r="AE587" i="79"/>
  <c r="AP1170" i="79"/>
  <c r="AR1170" i="79"/>
  <c r="AQ1170" i="79"/>
  <c r="AN1170" i="79"/>
  <c r="AI1170" i="79"/>
  <c r="AK1170" i="79"/>
  <c r="AH1170" i="79"/>
  <c r="AJ1170" i="79"/>
  <c r="AR778" i="79"/>
  <c r="AK778" i="79"/>
  <c r="AL778" i="79"/>
  <c r="AF778" i="79"/>
  <c r="AI778" i="79"/>
  <c r="AP778" i="79"/>
  <c r="AN778" i="79"/>
  <c r="AG778" i="79"/>
  <c r="AH778" i="79"/>
  <c r="M56" i="43"/>
  <c r="AE396" i="79"/>
  <c r="AN396" i="79"/>
  <c r="M71" i="43" s="1"/>
  <c r="L59" i="43"/>
  <c r="N65" i="43"/>
  <c r="M65" i="43"/>
  <c r="AN205" i="79"/>
  <c r="M68" i="43" s="1"/>
  <c r="K56" i="43"/>
  <c r="O65" i="43"/>
  <c r="AE771" i="79"/>
  <c r="AE770" i="79"/>
  <c r="AE772" i="79"/>
  <c r="K59" i="43"/>
  <c r="M59" i="43"/>
  <c r="L56" i="43"/>
  <c r="AG396" i="79"/>
  <c r="K65" i="43"/>
  <c r="L65" i="43"/>
  <c r="AE778" i="79"/>
  <c r="AE202" i="79"/>
  <c r="AE200" i="79"/>
  <c r="AE201" i="79"/>
  <c r="AE205" i="79"/>
  <c r="N56" i="43"/>
  <c r="O56" i="43"/>
  <c r="N59" i="43"/>
  <c r="O59" i="43"/>
  <c r="Q56" i="43"/>
  <c r="P56" i="43"/>
  <c r="P59" i="43"/>
  <c r="Q59" i="43"/>
  <c r="Q65" i="43"/>
  <c r="P65" i="43"/>
  <c r="J65" i="43"/>
  <c r="J59" i="43"/>
  <c r="I59" i="43"/>
  <c r="I62" i="43"/>
  <c r="K62" i="43"/>
  <c r="L62" i="43"/>
  <c r="O62" i="43"/>
  <c r="N62" i="43"/>
  <c r="Q62" i="43"/>
  <c r="I56" i="43"/>
  <c r="J56" i="43"/>
  <c r="AK205" i="79"/>
  <c r="J68" i="43" s="1"/>
  <c r="J62" i="43"/>
  <c r="I55" i="43"/>
  <c r="R118" i="43" l="1"/>
  <c r="D119" i="43"/>
  <c r="R106" i="43"/>
  <c r="D107" i="43"/>
  <c r="R110" i="43"/>
  <c r="D111" i="43"/>
  <c r="R114" i="43"/>
  <c r="D115" i="43"/>
  <c r="N58" i="43"/>
  <c r="S30" i="47" s="1"/>
  <c r="J58" i="43"/>
  <c r="I58" i="43"/>
  <c r="N31" i="47" s="1"/>
  <c r="L58" i="43"/>
  <c r="Q41" i="47" s="1"/>
  <c r="O58" i="43"/>
  <c r="T33" i="47" s="1"/>
  <c r="L33" i="47"/>
  <c r="M62" i="43"/>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M83" i="43"/>
  <c r="M77" i="43"/>
  <c r="J77" i="43"/>
  <c r="P83" i="43"/>
  <c r="O77" i="43"/>
  <c r="Q77" i="43"/>
  <c r="I83" i="43"/>
  <c r="Q83" i="43"/>
  <c r="J83" i="43"/>
  <c r="O83" i="43"/>
  <c r="AE777" i="79"/>
  <c r="T18" i="47"/>
  <c r="P20" i="47"/>
  <c r="Q15" i="47"/>
  <c r="S23" i="47"/>
  <c r="U17" i="47"/>
  <c r="R26" i="47"/>
  <c r="AJ587" i="79"/>
  <c r="I74" i="43" s="1"/>
  <c r="AP587" i="79"/>
  <c r="O74" i="43" s="1"/>
  <c r="F140" i="43"/>
  <c r="AE581" i="79"/>
  <c r="V21" i="47"/>
  <c r="AF1170" i="79"/>
  <c r="C129" i="43"/>
  <c r="C139" i="43" s="1"/>
  <c r="D140" i="43"/>
  <c r="C140" i="43"/>
  <c r="R18" i="47"/>
  <c r="R17" i="47"/>
  <c r="R20" i="47"/>
  <c r="R21" i="47"/>
  <c r="R16" i="47"/>
  <c r="AK396" i="79"/>
  <c r="J71" i="43" s="1"/>
  <c r="R22" i="47"/>
  <c r="AI205" i="79"/>
  <c r="AR587" i="79"/>
  <c r="Q74" i="43" s="1"/>
  <c r="AH205" i="79"/>
  <c r="AJ396" i="79"/>
  <c r="I71" i="43" s="1"/>
  <c r="AG205" i="79"/>
  <c r="AH396" i="79"/>
  <c r="R19" i="47"/>
  <c r="R24" i="47"/>
  <c r="R25" i="47"/>
  <c r="R23" i="47"/>
  <c r="R15" i="47"/>
  <c r="AM587" i="79"/>
  <c r="L74" i="43" s="1"/>
  <c r="AN587" i="79"/>
  <c r="M74" i="43" s="1"/>
  <c r="AG587" i="79"/>
  <c r="AQ396" i="79"/>
  <c r="P71" i="43" s="1"/>
  <c r="AM205" i="79"/>
  <c r="L68" i="43" s="1"/>
  <c r="AR396" i="79"/>
  <c r="Q71" i="43" s="1"/>
  <c r="AL587" i="79"/>
  <c r="K74" i="43" s="1"/>
  <c r="AH587" i="79"/>
  <c r="AE974" i="79"/>
  <c r="Q19" i="47"/>
  <c r="Q24" i="47"/>
  <c r="AJ205" i="79"/>
  <c r="I68" i="43" s="1"/>
  <c r="N64" i="43"/>
  <c r="M64" i="43"/>
  <c r="Q26" i="47"/>
  <c r="AQ205" i="79"/>
  <c r="P68" i="43" s="1"/>
  <c r="AE966" i="79"/>
  <c r="AP396" i="79"/>
  <c r="O71" i="43" s="1"/>
  <c r="AE580" i="79"/>
  <c r="AK587" i="79"/>
  <c r="J74" i="43" s="1"/>
  <c r="Q17" i="47"/>
  <c r="AF396" i="79"/>
  <c r="AI396" i="79"/>
  <c r="AF205" i="79"/>
  <c r="Q21" i="47"/>
  <c r="AI587" i="79"/>
  <c r="AE579" i="79"/>
  <c r="AL396" i="79"/>
  <c r="K71" i="43" s="1"/>
  <c r="L64" i="43"/>
  <c r="K58" i="43"/>
  <c r="AF587" i="79"/>
  <c r="AF1169" i="79"/>
  <c r="AS1162" i="79"/>
  <c r="P62" i="43"/>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K61" i="43"/>
  <c r="O64" i="43"/>
  <c r="K64" i="43"/>
  <c r="M58" i="43"/>
  <c r="AG395" i="79"/>
  <c r="L61" i="43"/>
  <c r="P17" i="47"/>
  <c r="P18" i="47"/>
  <c r="P21" i="47"/>
  <c r="P24" i="47"/>
  <c r="Q22" i="47"/>
  <c r="Q25" i="47"/>
  <c r="P19" i="47"/>
  <c r="P22" i="47"/>
  <c r="Q23" i="47"/>
  <c r="P16" i="47"/>
  <c r="P25" i="47"/>
  <c r="P23" i="47"/>
  <c r="Q18" i="47"/>
  <c r="Q16" i="47"/>
  <c r="P26" i="47"/>
  <c r="Q20" i="47"/>
  <c r="AP205" i="79"/>
  <c r="O68" i="43" s="1"/>
  <c r="R65" i="43"/>
  <c r="N61" i="43"/>
  <c r="T24" i="47"/>
  <c r="T17" i="47"/>
  <c r="T19" i="47"/>
  <c r="T16" i="47"/>
  <c r="T22" i="47"/>
  <c r="S20" i="47"/>
  <c r="T21" i="47"/>
  <c r="T15" i="47"/>
  <c r="O61" i="43"/>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D130" i="43"/>
  <c r="F129" i="43"/>
  <c r="R59" i="43"/>
  <c r="U20" i="47"/>
  <c r="U22" i="47"/>
  <c r="U23" i="47"/>
  <c r="U16" i="47"/>
  <c r="U15" i="47"/>
  <c r="U24" i="47"/>
  <c r="U25" i="47"/>
  <c r="U18" i="47"/>
  <c r="U26" i="47"/>
  <c r="U19" i="47"/>
  <c r="U21" i="47"/>
  <c r="S41" i="47"/>
  <c r="S39" i="47"/>
  <c r="S40" i="47"/>
  <c r="S36" i="47"/>
  <c r="S34" i="47"/>
  <c r="S33" i="47"/>
  <c r="S38" i="47"/>
  <c r="S35" i="47"/>
  <c r="P64" i="43"/>
  <c r="Q58" i="43"/>
  <c r="P58" i="43"/>
  <c r="Q61" i="43"/>
  <c r="AQ586" i="79"/>
  <c r="P73" i="43" s="1"/>
  <c r="K45" i="47"/>
  <c r="Q64" i="43"/>
  <c r="J64" i="43"/>
  <c r="I61" i="43"/>
  <c r="I64" i="43"/>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J61" i="43"/>
  <c r="AK204" i="79"/>
  <c r="J67" i="43" s="1"/>
  <c r="J55" i="43"/>
  <c r="S37" i="47" l="1"/>
  <c r="S31" i="47"/>
  <c r="L36"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AS776" i="79"/>
  <c r="AG1701" i="79"/>
  <c r="F117" i="43" s="1"/>
  <c r="F119" i="43" s="1"/>
  <c r="AH1640" i="79"/>
  <c r="AH1587" i="79"/>
  <c r="AH1613" i="79"/>
  <c r="AS587" i="79"/>
  <c r="AS972" i="79"/>
  <c r="AS974" i="79"/>
  <c r="K140" i="43" s="1"/>
  <c r="AE395" i="79"/>
  <c r="K83" i="43"/>
  <c r="N83" i="43"/>
  <c r="I77" i="43"/>
  <c r="P77" i="43"/>
  <c r="N77" i="43"/>
  <c r="L83" i="43"/>
  <c r="L77" i="43"/>
  <c r="AS1161" i="79"/>
  <c r="AS1160" i="79"/>
  <c r="AS1159" i="79"/>
  <c r="AS390" i="79"/>
  <c r="S56" i="47"/>
  <c r="P39" i="47"/>
  <c r="R55" i="43"/>
  <c r="M45" i="47"/>
  <c r="V39" i="47"/>
  <c r="R30" i="47"/>
  <c r="N51" i="47"/>
  <c r="AF777" i="79"/>
  <c r="AE586" i="79"/>
  <c r="AS389" i="79"/>
  <c r="AS391" i="79"/>
  <c r="AS205" i="79"/>
  <c r="G140" i="43" s="1"/>
  <c r="AJ586" i="79"/>
  <c r="I73" i="43" s="1"/>
  <c r="AP586" i="79"/>
  <c r="O73" i="43" s="1"/>
  <c r="U31" i="47"/>
  <c r="R56" i="43"/>
  <c r="AS581" i="79"/>
  <c r="AS200" i="79"/>
  <c r="AS199" i="79"/>
  <c r="AS771" i="79"/>
  <c r="AS775" i="79"/>
  <c r="AS770" i="79"/>
  <c r="AS769" i="79"/>
  <c r="AS965" i="79"/>
  <c r="AS201" i="79"/>
  <c r="AS967" i="79"/>
  <c r="AS774" i="79"/>
  <c r="AS772" i="79"/>
  <c r="AS773" i="79"/>
  <c r="AS202" i="79"/>
  <c r="AS203" i="79"/>
  <c r="AS580" i="79"/>
  <c r="R80" i="43"/>
  <c r="AS968" i="79"/>
  <c r="AS394" i="79"/>
  <c r="AS582" i="79"/>
  <c r="R74" i="43"/>
  <c r="E140" i="43"/>
  <c r="AS579" i="79"/>
  <c r="AS970" i="79"/>
  <c r="AS396" i="79"/>
  <c r="H140" i="43" s="1"/>
  <c r="AS583" i="79"/>
  <c r="P61" i="43"/>
  <c r="AS393" i="79"/>
  <c r="AS392" i="79"/>
  <c r="AS584" i="79"/>
  <c r="AS964" i="79"/>
  <c r="AS966" i="79"/>
  <c r="AS969" i="79"/>
  <c r="AS971" i="79"/>
  <c r="D139" i="43"/>
  <c r="AH204" i="79"/>
  <c r="AR586" i="79"/>
  <c r="Q73" i="43" s="1"/>
  <c r="E131" i="43"/>
  <c r="AF395" i="79"/>
  <c r="AG204" i="79"/>
  <c r="AM586" i="79"/>
  <c r="L73" i="43" s="1"/>
  <c r="AH395" i="79"/>
  <c r="AG586" i="79"/>
  <c r="R27" i="47"/>
  <c r="R29" i="47" s="1"/>
  <c r="P30" i="47"/>
  <c r="P37" i="47"/>
  <c r="P33" i="47"/>
  <c r="P56" i="47"/>
  <c r="P32" i="47"/>
  <c r="AM395" i="79"/>
  <c r="L70" i="43" s="1"/>
  <c r="AN395" i="79"/>
  <c r="M70" i="43" s="1"/>
  <c r="AH586" i="79"/>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AE973" i="79"/>
  <c r="H130" i="43"/>
  <c r="H132" i="43"/>
  <c r="AO204" i="79"/>
  <c r="N67" i="43" s="1"/>
  <c r="AK586" i="79"/>
  <c r="J73" i="43" s="1"/>
  <c r="P51" i="47"/>
  <c r="K130" i="43"/>
  <c r="AN586" i="79"/>
  <c r="M73" i="43" s="1"/>
  <c r="AI395" i="79"/>
  <c r="I135" i="43"/>
  <c r="H129" i="43"/>
  <c r="H134" i="43"/>
  <c r="P55" i="47"/>
  <c r="J135" i="43"/>
  <c r="I131" i="43"/>
  <c r="P50" i="47"/>
  <c r="K137" i="43"/>
  <c r="J134" i="43"/>
  <c r="R71" i="43"/>
  <c r="AI204" i="79"/>
  <c r="AI586" i="79"/>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AN973" i="79"/>
  <c r="K135" i="43"/>
  <c r="AJ777" i="79"/>
  <c r="I76" i="43" s="1"/>
  <c r="J129" i="43"/>
  <c r="AK973" i="79"/>
  <c r="AQ777" i="79"/>
  <c r="P76" i="43" s="1"/>
  <c r="L129" i="43"/>
  <c r="G133" i="43"/>
  <c r="AI973" i="79"/>
  <c r="J130" i="43"/>
  <c r="L133" i="43"/>
  <c r="AR777" i="79"/>
  <c r="Q76" i="43" s="1"/>
  <c r="AL777" i="79"/>
  <c r="K76" i="43" s="1"/>
  <c r="AJ973" i="79"/>
  <c r="J131" i="43"/>
  <c r="I132" i="43"/>
  <c r="AI777" i="79"/>
  <c r="K136" i="43"/>
  <c r="AO777" i="79"/>
  <c r="N76" i="43" s="1"/>
  <c r="AG777" i="79"/>
  <c r="I133" i="43"/>
  <c r="K132" i="43"/>
  <c r="L135" i="43"/>
  <c r="AP973" i="79"/>
  <c r="K134" i="43"/>
  <c r="AK777" i="79"/>
  <c r="J76" i="43" s="1"/>
  <c r="AF973" i="79"/>
  <c r="AR973" i="79"/>
  <c r="L137" i="43"/>
  <c r="AG973" i="79"/>
  <c r="AO973" i="79"/>
  <c r="AH973" i="79"/>
  <c r="AP777" i="79"/>
  <c r="O76" i="43" s="1"/>
  <c r="AN777" i="79"/>
  <c r="M76" i="43" s="1"/>
  <c r="AQ973" i="79"/>
  <c r="AM777" i="79"/>
  <c r="L76" i="43" s="1"/>
  <c r="AH777" i="79"/>
  <c r="L132" i="43"/>
  <c r="J136" i="43"/>
  <c r="M61" i="43"/>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132" i="43"/>
  <c r="F131"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F113" i="43" l="1"/>
  <c r="F115" i="43" s="1"/>
  <c r="F121" i="43" s="1"/>
  <c r="R64" i="43"/>
  <c r="Q42" i="47"/>
  <c r="Q44" i="47" s="1"/>
  <c r="Q57" i="47" s="1"/>
  <c r="Q59" i="47" s="1"/>
  <c r="Q72" i="47" s="1"/>
  <c r="Q7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P79" i="43"/>
  <c r="Q79" i="43"/>
  <c r="J79" i="43"/>
  <c r="I79" i="43"/>
  <c r="N141" i="47" s="1"/>
  <c r="L137" i="47"/>
  <c r="L79" i="43"/>
  <c r="N79" i="43"/>
  <c r="S143" i="47" s="1"/>
  <c r="K79" i="43"/>
  <c r="O79" i="43"/>
  <c r="M79" i="43"/>
  <c r="R58" i="43"/>
  <c r="T75" i="47"/>
  <c r="U47" i="47"/>
  <c r="L81" i="47"/>
  <c r="R68" i="47"/>
  <c r="O98" i="47"/>
  <c r="U83" i="47"/>
  <c r="AS204" i="79"/>
  <c r="AS206" i="79" s="1"/>
  <c r="J140" i="43"/>
  <c r="I140" i="43"/>
  <c r="R76" i="43"/>
  <c r="R67" i="43"/>
  <c r="R70" i="43"/>
  <c r="R61" i="43"/>
  <c r="R73" i="43"/>
  <c r="Q82" i="47"/>
  <c r="P83" i="47"/>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6" i="47" l="1"/>
  <c r="S182" i="47"/>
  <c r="S180" i="47"/>
  <c r="S170" i="47"/>
  <c r="S191" i="47"/>
  <c r="S166" i="47"/>
  <c r="M141" i="47"/>
  <c r="T146" i="47"/>
  <c r="S171" i="47"/>
  <c r="S176" i="47"/>
  <c r="S185" i="47"/>
  <c r="S187" i="47"/>
  <c r="S167" i="47"/>
  <c r="S173" i="47"/>
  <c r="S168" i="47"/>
  <c r="S188" i="47"/>
  <c r="S174" i="47"/>
  <c r="S169" i="47"/>
  <c r="S175" i="47"/>
  <c r="S189" i="47"/>
  <c r="S181" i="47"/>
  <c r="R140" i="47"/>
  <c r="S165" i="47"/>
  <c r="S183" i="47"/>
  <c r="S172" i="47"/>
  <c r="S184" i="47"/>
  <c r="S190"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E32" i="43" s="1"/>
  <c r="AP1169" i="79"/>
  <c r="O82" i="43" s="1"/>
  <c r="T182" i="47" s="1"/>
  <c r="K142" i="47"/>
  <c r="K139" i="47"/>
  <c r="K144" i="47"/>
  <c r="K138" i="47"/>
  <c r="AE1169" i="79"/>
  <c r="I182" i="47" s="1"/>
  <c r="J181" i="47"/>
  <c r="AJ1169" i="79"/>
  <c r="I82" i="43" s="1"/>
  <c r="N183" i="47" s="1"/>
  <c r="S157" i="47"/>
  <c r="S152" i="47"/>
  <c r="AQ1169" i="79"/>
  <c r="P82" i="43" s="1"/>
  <c r="U185" i="47" s="1"/>
  <c r="AL1169" i="79"/>
  <c r="K82" i="43" s="1"/>
  <c r="P167" i="47" s="1"/>
  <c r="AK1169" i="79"/>
  <c r="J82" i="43" s="1"/>
  <c r="O183"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L168" i="47" s="1"/>
  <c r="T136" i="47"/>
  <c r="T143" i="47"/>
  <c r="T135" i="47"/>
  <c r="L139" i="47"/>
  <c r="L142" i="47"/>
  <c r="L136" i="47"/>
  <c r="AM1169" i="79"/>
  <c r="L82" i="43" s="1"/>
  <c r="T145" i="47"/>
  <c r="S158" i="47"/>
  <c r="L146" i="47"/>
  <c r="S151" i="47"/>
  <c r="T141" i="47"/>
  <c r="T139" i="47"/>
  <c r="S159" i="47"/>
  <c r="L145" i="47"/>
  <c r="O139" i="47"/>
  <c r="S155" i="47"/>
  <c r="S160" i="47"/>
  <c r="AR1169" i="79"/>
  <c r="Q82" i="43" s="1"/>
  <c r="V191" i="47" s="1"/>
  <c r="AN1169" i="79"/>
  <c r="M82" i="43" s="1"/>
  <c r="R188"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I184" i="47" l="1"/>
  <c r="R165" i="47"/>
  <c r="J185" i="47"/>
  <c r="I188" i="47"/>
  <c r="T175" i="47"/>
  <c r="M183" i="47"/>
  <c r="I173" i="47"/>
  <c r="U190" i="47"/>
  <c r="I191" i="47"/>
  <c r="J190" i="47"/>
  <c r="L170" i="47"/>
  <c r="T181" i="47"/>
  <c r="M170" i="47"/>
  <c r="M171" i="47"/>
  <c r="O184" i="47"/>
  <c r="R186" i="47"/>
  <c r="L184" i="47"/>
  <c r="L167" i="47"/>
  <c r="L190" i="47"/>
  <c r="O181" i="47"/>
  <c r="L173" i="47"/>
  <c r="I174" i="47"/>
  <c r="T165" i="47"/>
  <c r="M190" i="47"/>
  <c r="M180" i="47"/>
  <c r="R190" i="47"/>
  <c r="I165" i="47"/>
  <c r="R184" i="47"/>
  <c r="U167" i="47"/>
  <c r="O190" i="47"/>
  <c r="I189" i="47"/>
  <c r="L182" i="47"/>
  <c r="T170" i="47"/>
  <c r="T185" i="47"/>
  <c r="M181" i="47"/>
  <c r="E38" i="43"/>
  <c r="Q187" i="47"/>
  <c r="Q168" i="47"/>
  <c r="Q183" i="47"/>
  <c r="P190" i="47"/>
  <c r="V175" i="47"/>
  <c r="P171" i="47"/>
  <c r="N167" i="47"/>
  <c r="N182" i="47"/>
  <c r="K183" i="47"/>
  <c r="K176" i="47"/>
  <c r="K165" i="47"/>
  <c r="Q173" i="47"/>
  <c r="Q191" i="47"/>
  <c r="P173" i="47"/>
  <c r="E42" i="43"/>
  <c r="U183" i="47"/>
  <c r="U175" i="47"/>
  <c r="U168" i="47"/>
  <c r="U182" i="47"/>
  <c r="U184" i="47"/>
  <c r="U189" i="47"/>
  <c r="U180" i="47"/>
  <c r="U187" i="47"/>
  <c r="U186" i="47"/>
  <c r="E31" i="43"/>
  <c r="J189" i="47"/>
  <c r="J173" i="47"/>
  <c r="J191" i="47"/>
  <c r="J167" i="47"/>
  <c r="J174" i="47"/>
  <c r="J166" i="47"/>
  <c r="L169" i="47"/>
  <c r="L188" i="47"/>
  <c r="J183" i="47"/>
  <c r="O191" i="47"/>
  <c r="N184" i="47"/>
  <c r="R167" i="47"/>
  <c r="L166" i="47"/>
  <c r="L172" i="47"/>
  <c r="L180" i="47"/>
  <c r="R182" i="47"/>
  <c r="J187" i="47"/>
  <c r="P172" i="47"/>
  <c r="U173" i="47"/>
  <c r="O175" i="47"/>
  <c r="U170" i="47"/>
  <c r="O189" i="47"/>
  <c r="U171" i="47"/>
  <c r="V166" i="47"/>
  <c r="P188" i="47"/>
  <c r="R176" i="47"/>
  <c r="J184" i="47"/>
  <c r="J188" i="47"/>
  <c r="O176" i="47"/>
  <c r="J175" i="47"/>
  <c r="O170" i="47"/>
  <c r="N185" i="47"/>
  <c r="L185" i="47"/>
  <c r="U174" i="47"/>
  <c r="L175" i="47"/>
  <c r="R174" i="47"/>
  <c r="R166" i="47"/>
  <c r="U165" i="47"/>
  <c r="K184" i="47"/>
  <c r="K167" i="47"/>
  <c r="K186" i="47"/>
  <c r="K181" i="47"/>
  <c r="K190" i="47"/>
  <c r="K170" i="47"/>
  <c r="Q176" i="47"/>
  <c r="Q167" i="47"/>
  <c r="Q188" i="47"/>
  <c r="Q170" i="47"/>
  <c r="Q182" i="47"/>
  <c r="T176" i="47"/>
  <c r="T191" i="47"/>
  <c r="T166" i="47"/>
  <c r="T183" i="47"/>
  <c r="T168" i="47"/>
  <c r="T171" i="47"/>
  <c r="M176" i="47"/>
  <c r="M169" i="47"/>
  <c r="M167" i="47"/>
  <c r="M185" i="47"/>
  <c r="M174" i="47"/>
  <c r="M186" i="47"/>
  <c r="E43" i="43"/>
  <c r="V182" i="47"/>
  <c r="V189" i="47"/>
  <c r="V176" i="47"/>
  <c r="V174" i="47"/>
  <c r="V185" i="47"/>
  <c r="V168" i="47"/>
  <c r="V170" i="47"/>
  <c r="V181" i="47"/>
  <c r="V165" i="47"/>
  <c r="V186" i="47"/>
  <c r="V173" i="47"/>
  <c r="K187" i="47"/>
  <c r="Q175" i="47"/>
  <c r="E30" i="43"/>
  <c r="I167" i="47"/>
  <c r="I186" i="47"/>
  <c r="I168" i="47"/>
  <c r="I171" i="47"/>
  <c r="I176" i="47"/>
  <c r="I183" i="47"/>
  <c r="I170" i="47"/>
  <c r="L183" i="47"/>
  <c r="R170" i="47"/>
  <c r="O169" i="47"/>
  <c r="L176" i="47"/>
  <c r="V188" i="47"/>
  <c r="O185" i="47"/>
  <c r="N169" i="47"/>
  <c r="I169" i="47"/>
  <c r="P183" i="47"/>
  <c r="U169" i="47"/>
  <c r="R169" i="47"/>
  <c r="R175" i="47"/>
  <c r="L171" i="47"/>
  <c r="J171" i="47"/>
  <c r="U188" i="47"/>
  <c r="P181" i="47"/>
  <c r="O173" i="47"/>
  <c r="I181" i="47"/>
  <c r="N173" i="47"/>
  <c r="U191" i="47"/>
  <c r="N186" i="47"/>
  <c r="U166" i="47"/>
  <c r="U176" i="47"/>
  <c r="I166" i="47"/>
  <c r="V167" i="47"/>
  <c r="I187" i="47"/>
  <c r="J186" i="47"/>
  <c r="N174" i="47"/>
  <c r="N181" i="47"/>
  <c r="O188" i="47"/>
  <c r="O180" i="47"/>
  <c r="P165" i="47"/>
  <c r="V169" i="47"/>
  <c r="P176" i="47"/>
  <c r="P175" i="47"/>
  <c r="K171" i="47"/>
  <c r="K185" i="47"/>
  <c r="K188" i="47"/>
  <c r="K172" i="47"/>
  <c r="K182" i="47"/>
  <c r="K180" i="47"/>
  <c r="Q181" i="47"/>
  <c r="Q180" i="47"/>
  <c r="Q171" i="47"/>
  <c r="Q169" i="47"/>
  <c r="Q174" i="47"/>
  <c r="T186" i="47"/>
  <c r="T173" i="47"/>
  <c r="T184" i="47"/>
  <c r="T174" i="47"/>
  <c r="M184" i="47"/>
  <c r="M191" i="47"/>
  <c r="M173" i="47"/>
  <c r="M188" i="47"/>
  <c r="M172" i="47"/>
  <c r="M168" i="47"/>
  <c r="J182" i="47"/>
  <c r="E37" i="43"/>
  <c r="P174" i="47"/>
  <c r="P182" i="47"/>
  <c r="P187" i="47"/>
  <c r="P184" i="47"/>
  <c r="P180" i="47"/>
  <c r="P169" i="47"/>
  <c r="P170" i="47"/>
  <c r="P168" i="47"/>
  <c r="P191" i="47"/>
  <c r="E35" i="43"/>
  <c r="N190" i="47"/>
  <c r="N191" i="47"/>
  <c r="N165" i="47"/>
  <c r="N172" i="47"/>
  <c r="N187" i="47"/>
  <c r="N166" i="47"/>
  <c r="N176" i="47"/>
  <c r="N189" i="47"/>
  <c r="N180" i="47"/>
  <c r="K174" i="47"/>
  <c r="K166" i="47"/>
  <c r="Q184" i="47"/>
  <c r="Q186" i="47"/>
  <c r="Q165" i="47"/>
  <c r="E39" i="43"/>
  <c r="R181" i="47"/>
  <c r="R191" i="47"/>
  <c r="R173" i="47"/>
  <c r="E33" i="43"/>
  <c r="L186" i="47"/>
  <c r="L187" i="47"/>
  <c r="L189" i="47"/>
  <c r="L174" i="47"/>
  <c r="L165" i="47"/>
  <c r="L181" i="47"/>
  <c r="E36" i="43"/>
  <c r="O174" i="47"/>
  <c r="O182" i="47"/>
  <c r="O165" i="47"/>
  <c r="O168" i="47"/>
  <c r="O186" i="47"/>
  <c r="O167" i="47"/>
  <c r="O172" i="47"/>
  <c r="E41" i="43"/>
  <c r="T172" i="47"/>
  <c r="T180" i="47"/>
  <c r="T169" i="47"/>
  <c r="J176" i="47"/>
  <c r="J165" i="47"/>
  <c r="R172" i="47"/>
  <c r="R189" i="47"/>
  <c r="O171" i="47"/>
  <c r="O187" i="47"/>
  <c r="J168" i="47"/>
  <c r="V183" i="47"/>
  <c r="R171" i="47"/>
  <c r="V172" i="47"/>
  <c r="I190" i="47"/>
  <c r="R187" i="47"/>
  <c r="I180" i="47"/>
  <c r="J169" i="47"/>
  <c r="J180" i="47"/>
  <c r="P166" i="47"/>
  <c r="N168" i="47"/>
  <c r="O166" i="47"/>
  <c r="N171" i="47"/>
  <c r="L191" i="47"/>
  <c r="V171" i="47"/>
  <c r="V180" i="47"/>
  <c r="V187" i="47"/>
  <c r="R185" i="47"/>
  <c r="I185" i="47"/>
  <c r="J170" i="47"/>
  <c r="J172" i="47"/>
  <c r="P185" i="47"/>
  <c r="U181" i="47"/>
  <c r="U172" i="47"/>
  <c r="P189" i="47"/>
  <c r="N175" i="47"/>
  <c r="N170" i="47"/>
  <c r="N188" i="47"/>
  <c r="P186" i="47"/>
  <c r="R168" i="47"/>
  <c r="I175" i="47"/>
  <c r="R180" i="47"/>
  <c r="V184" i="47"/>
  <c r="R183" i="47"/>
  <c r="K169" i="47"/>
  <c r="K191" i="47"/>
  <c r="K175" i="47"/>
  <c r="K173" i="47"/>
  <c r="K168" i="47"/>
  <c r="K189" i="47"/>
  <c r="Q172" i="47"/>
  <c r="Q190" i="47"/>
  <c r="Q185" i="47"/>
  <c r="Q189" i="47"/>
  <c r="Q166" i="47"/>
  <c r="T187" i="47"/>
  <c r="T167" i="47"/>
  <c r="T189" i="47"/>
  <c r="T190" i="47"/>
  <c r="T188" i="47"/>
  <c r="V190" i="47"/>
  <c r="M187" i="47"/>
  <c r="M182" i="47"/>
  <c r="M165" i="47"/>
  <c r="M175" i="47"/>
  <c r="M166" i="47"/>
  <c r="M189" i="47"/>
  <c r="I172" i="47"/>
  <c r="R115" i="43"/>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<sst xmlns="http://schemas.openxmlformats.org/spreadsheetml/2006/main" count="4356" uniqueCount="1064">
  <si>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</si>
  <si>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</si>
  <si>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</si>
  <si>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</si>
  <si>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</si>
  <si>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</si>
  <si>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</si>
  <si>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</si>
  <si>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</si>
  <si>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</si>
  <si>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</si>
  <si>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</si>
  <si>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</si>
  <si>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</si>
  <si>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</si>
  <si>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</si>
  <si>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</si>
  <si>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</si>
  <si>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</si>
  <si>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</si>
  <si>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</si>
  <si>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</si>
  <si>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</si>
  <si>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</si>
  <si>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</si>
  <si>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</si>
  <si>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</si>
  <si>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</si>
  <si>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</si>
  <si>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</si>
  <si>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</si>
  <si>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</si>
  <si>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</si>
  <si>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</si>
  <si>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</si>
  <si>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</si>
  <si>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</si>
  <si>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</si>
  <si>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</si>
  <si>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</si>
  <si>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</si>
  <si>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</si>
  <si>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</si>
  <si>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</si>
  <si>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</si>
  <si>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</si>
  <si>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</si>
  <si>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</si>
  <si>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</si>
  <si>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</si>
  <si>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</si>
  <si>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</si>
  <si>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</si>
  <si>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</si>
  <si>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</si>
  <si>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</si>
  <si>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</si>
  <si>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</si>
  <si>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</si>
  <si>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</si>
  <si>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</si>
  <si>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</si>
  <si>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</si>
  <si>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</si>
  <si>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</si>
  <si>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</si>
  <si>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</si>
  <si>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</si>
  <si>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</si>
  <si>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</si>
  <si>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</si>
  <si>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</si>
  <si>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</si>
  <si>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</si>
  <si>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</si>
  <si>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</si>
  <si>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</si>
  <si>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</si>
  <si>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</si>
  <si>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</si>
  <si>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</si>
  <si>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</si>
  <si>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</si>
  <si>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</si>
  <si>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</si>
  <si>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</si>
  <si>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</si>
  <si>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</si>
  <si>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</si>
  <si>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</si>
  <si>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</si>
  <si>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</si>
  <si>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</si>
  <si>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</si>
  <si>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</si>
  <si>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</si>
  <si>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</si>
  <si>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</si>
  <si>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</si>
  <si>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</si>
  <si>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</si>
  <si>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</si>
  <si>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</si>
  <si>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</si>
  <si>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</si>
  <si>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</si>
  <si>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</si>
  <si>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</si>
  <si>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</si>
  <si>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</si>
  <si>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</si>
  <si>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</si>
  <si>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</si>
  <si>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</si>
  <si>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</si>
  <si>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</si>
  <si>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</si>
  <si>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</si>
  <si>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</si>
  <si>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</si>
  <si>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</si>
  <si>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</si>
  <si>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</si>
  <si>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</si>
  <si>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</si>
  <si>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</si>
  <si>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</si>
  <si>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</si>
  <si>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</si>
  <si>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</si>
  <si>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</si>
  <si>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</si>
  <si>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</si>
  <si>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</si>
  <si>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</si>
  <si>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</si>
  <si>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</si>
  <si>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</si>
  <si>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</si>
  <si>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</si>
  <si>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</si>
  <si>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</si>
  <si>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</si>
  <si>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</si>
  <si>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</si>
  <si>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</si>
  <si>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</si>
  <si>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</si>
  <si>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</si>
  <si>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</si>
  <si>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</si>
  <si>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</si>
  <si>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</si>
  <si>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</si>
  <si>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</si>
  <si>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</si>
  <si>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</si>
  <si>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</si>
  <si>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</si>
  <si>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</si>
  <si>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</si>
  <si>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</si>
  <si>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</si>
  <si>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</si>
  <si>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</si>
  <si>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</si>
  <si>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</si>
  <si>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</si>
  <si>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</si>
  <si>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</si>
  <si>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</si>
  <si>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</si>
  <si>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</si>
  <si>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</si>
  <si>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</si>
  <si>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</si>
  <si>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</si>
  <si>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</si>
  <si>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</si>
  <si>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</si>
  <si>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</si>
  <si>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</si>
  <si>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</si>
  <si>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</si>
  <si>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</si>
  <si>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</si>
  <si>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</si>
  <si>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</si>
  <si>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</si>
  <si>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</si>
  <si>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</si>
  <si>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</si>
  <si>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</si>
  <si>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</si>
  <si>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</si>
  <si>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</si>
  <si>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</si>
  <si>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</si>
  <si>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</si>
  <si>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</si>
  <si>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</si>
  <si>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</si>
  <si>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</si>
  <si>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</si>
  <si>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</si>
  <si>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</si>
  <si>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</si>
  <si>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</si>
  <si>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</si>
  <si>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</si>
  <si>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</si>
  <si>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</si>
  <si>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</si>
  <si>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</si>
  <si>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</si>
  <si>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</si>
  <si>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</si>
  <si>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</si>
  <si>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</si>
  <si>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</si>
  <si>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</si>
  <si>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</si>
  <si>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</si>
  <si>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</si>
  <si>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</si>
  <si>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</si>
  <si>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</si>
  <si>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</si>
  <si>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</si>
  <si>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</si>
  <si>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</si>
  <si>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</si>
  <si>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</si>
  <si>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</si>
  <si>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</si>
  <si>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</si>
  <si>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</si>
  <si>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</si>
  <si>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</si>
  <si>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</si>
  <si>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</si>
  <si>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</si>
  <si>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</si>
  <si>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</si>
  <si>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</si>
  <si>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</si>
  <si>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</si>
  <si>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</si>
  <si>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</si>
  <si>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</si>
  <si>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</si>
  <si>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</si>
  <si>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</si>
  <si>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</si>
  <si>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</si>
  <si>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</si>
  <si>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</si>
  <si>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</si>
  <si>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</si>
  <si>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</si>
  <si>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</si>
  <si>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</si>
  <si>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</si>
  <si>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</si>
  <si>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</si>
  <si>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</si>
  <si>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</si>
  <si>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</si>
  <si>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</si>
  <si>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</si>
  <si>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</si>
  <si>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</si>
  <si>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</si>
  <si>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</si>
  <si>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</si>
  <si>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</si>
  <si>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</si>
  <si>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</si>
  <si>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</si>
  <si>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</si>
  <si>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</si>
  <si>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</si>
  <si>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</si>
  <si>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</si>
  <si>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</si>
  <si>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</si>
  <si>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</si>
  <si>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</si>
  <si>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</si>
  <si>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</si>
  <si>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</si>
  <si>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</si>
  <si>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</si>
  <si>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</si>
  <si>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</si>
  <si>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</si>
  <si>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</si>
  <si>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</si>
  <si>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</si>
  <si>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</si>
  <si>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</si>
  <si>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</si>
  <si>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</si>
  <si>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</si>
  <si>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</si>
  <si>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</si>
  <si>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</si>
  <si>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</si>
  <si>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</si>
  <si>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</si>
  <si>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</si>
  <si>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</si>
  <si>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</si>
  <si>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</si>
  <si>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</si>
  <si>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</si>
  <si>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</si>
  <si>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</si>
  <si>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</si>
  <si>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</si>
  <si>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</si>
  <si>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</si>
  <si>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</si>
  <si>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</si>
  <si>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</si>
  <si>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</si>
  <si>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</si>
  <si>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</si>
  <si>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</si>
  <si>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</si>
  <si>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</si>
  <si>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</si>
  <si>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</si>
  <si>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</si>
  <si>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</si>
  <si>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</si>
  <si>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</si>
  <si>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</si>
  <si>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</si>
  <si>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</si>
  <si>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</si>
  <si>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</si>
  <si>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</si>
  <si>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</si>
  <si>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</si>
  <si>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</si>
  <si>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</si>
  <si>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</si>
  <si>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</si>
  <si>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</si>
  <si>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</si>
  <si>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</si>
  <si>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</si>
  <si>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</si>
  <si>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</si>
  <si>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</si>
  <si>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</si>
  <si>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</si>
  <si>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</si>
  <si>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</si>
  <si>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</si>
  <si>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</si>
  <si>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</si>
  <si>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</si>
  <si>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</si>
  <si>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</si>
  <si>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</si>
  <si>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</si>
  <si>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</si>
  <si>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</si>
  <si>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</si>
  <si>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</si>
  <si>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</si>
  <si>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</si>
  <si>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</si>
  <si>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</si>
  <si>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</si>
  <si>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</si>
  <si>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</si>
  <si>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</si>
  <si>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</si>
  <si>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</si>
  <si>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</si>
  <si>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</si>
  <si>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</si>
  <si>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</si>
  <si>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</si>
  <si>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</si>
  <si>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</si>
  <si>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</si>
  <si>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</si>
  <si>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</si>
  <si>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</si>
  <si>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</si>
  <si>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</si>
  <si>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</si>
  <si>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</si>
  <si>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</si>
  <si>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</si>
  <si>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</si>
  <si>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</si>
  <si>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</si>
  <si>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</si>
  <si>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</si>
  <si>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</si>
  <si>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</si>
  <si>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</si>
  <si>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</si>
  <si>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</si>
  <si>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</si>
  <si>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</si>
  <si>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</si>
  <si>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</si>
  <si>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</si>
  <si>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</si>
  <si>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</si>
  <si>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</si>
  <si>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</si>
  <si>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</si>
  <si>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</si>
  <si>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</si>
  <si>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</si>
  <si>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</si>
  <si>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</si>
  <si>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</si>
  <si>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</si>
  <si>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</si>
  <si>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</si>
  <si>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</si>
  <si>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</si>
  <si>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</si>
  <si>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</si>
  <si>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</si>
  <si>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</si>
  <si>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</si>
  <si>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</si>
  <si>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</si>
  <si>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</si>
  <si>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</si>
  <si>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</si>
  <si>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</si>
  <si>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</si>
  <si>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</si>
  <si>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</si>
  <si>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</si>
  <si>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</si>
  <si>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</si>
  <si>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</si>
  <si>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</si>
  <si>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</si>
  <si>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</si>
  <si>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</si>
  <si>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</si>
  <si>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</si>
  <si>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</si>
  <si>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</si>
  <si>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</si>
  <si>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</si>
  <si>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</si>
  <si>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</si>
  <si>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</si>
  <si>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</si>
  <si>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</si>
  <si>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</si>
  <si>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</si>
  <si>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</si>
  <si>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</si>
  <si>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</si>
  <si>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</si>
  <si>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</si>
  <si>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</si>
  <si>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</si>
  <si>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</si>
  <si>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</si>
  <si>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</si>
  <si>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</si>
  <si>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</si>
  <si>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</si>
  <si>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</si>
  <si>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</si>
  <si>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</si>
  <si>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</si>
  <si>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</si>
  <si>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</si>
  <si>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</si>
  <si>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</si>
  <si>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</si>
  <si>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</si>
  <si>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</si>
  <si>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</si>
  <si>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</si>
  <si>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</si>
  <si>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</si>
  <si>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</si>
  <si>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</si>
  <si>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</si>
  <si>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</si>
  <si>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</si>
  <si>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</si>
  <si>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</si>
  <si>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</si>
  <si>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</si>
  <si>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</si>
  <si>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</si>
  <si>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</si>
  <si>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</si>
  <si>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</si>
  <si>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</si>
  <si>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</si>
  <si>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</si>
  <si>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</si>
  <si>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</si>
  <si>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</si>
  <si>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</si>
  <si>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</si>
  <si>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</si>
  <si>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</si>
  <si>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</si>
  <si>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</si>
  <si>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</si>
  <si>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</si>
  <si>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</si>
  <si>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</si>
  <si>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</si>
  <si>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</si>
  <si>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</si>
  <si>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</si>
  <si>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</si>
  <si>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</si>
  <si>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</si>
  <si>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</si>
  <si>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</si>
  <si>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</si>
  <si>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</si>
  <si>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</si>
  <si>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</si>
  <si>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</si>
  <si>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</si>
  <si>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</si>
  <si>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</si>
  <si>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</si>
  <si>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</si>
  <si>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</si>
  <si>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</si>
  <si>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</si>
  <si>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</si>
  <si>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</si>
  <si>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</si>
  <si>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</si>
  <si>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</si>
  <si>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</si>
  <si>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</si>
  <si>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</si>
  <si>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</si>
  <si>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</si>
  <si>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</si>
  <si>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</si>
  <si>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</si>
  <si>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</si>
  <si>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</si>
  <si>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</si>
  <si>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</si>
  <si>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</si>
  <si>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</si>
  <si>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</si>
  <si>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</si>
  <si>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</si>
  <si>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</si>
  <si>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</si>
  <si>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</si>
  <si>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</si>
  <si>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</si>
  <si>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</si>
  <si>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</si>
  <si>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</si>
  <si>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</si>
  <si>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</si>
  <si>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</si>
  <si>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</si>
  <si>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</si>
  <si>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</si>
  <si>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</si>
  <si>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</si>
  <si>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</si>
  <si>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</si>
  <si>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</si>
  <si>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</si>
  <si>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</si>
  <si>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</si>
  <si>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</si>
  <si>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</si>
  <si>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</si>
  <si>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</si>
  <si>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</si>
  <si>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</si>
  <si>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</si>
  <si>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</si>
  <si>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</si>
  <si>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</si>
  <si>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</si>
  <si>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</si>
  <si>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</si>
  <si>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</si>
  <si>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</si>
  <si>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</si>
  <si>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</si>
  <si>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</si>
  <si>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</si>
  <si>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</si>
  <si>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</si>
  <si>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</si>
  <si>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</si>
  <si>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</si>
  <si>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</si>
  <si>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</si>
  <si>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</si>
  <si>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</si>
  <si>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</si>
  <si>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</si>
  <si>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</si>
  <si>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</si>
  <si>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</si>
  <si>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</si>
  <si>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</si>
  <si>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</si>
  <si>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</si>
  <si>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</si>
  <si>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</si>
  <si>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</si>
  <si>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</si>
  <si>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</si>
  <si>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</si>
  <si>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</si>
  <si>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</si>
  <si>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</si>
  <si>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</si>
  <si>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</si>
  <si>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</si>
  <si>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</si>
  <si>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</si>
  <si>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</si>
  <si>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</si>
  <si>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</si>
  <si>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</si>
  <si>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</si>
  <si>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</si>
  <si>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</si>
  <si>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</si>
  <si>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</si>
  <si>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</si>
  <si>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</si>
  <si>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</si>
  <si>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</si>
  <si>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</si>
  <si>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</si>
  <si>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</si>
  <si>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</si>
  <si>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</si>
  <si>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</si>
  <si>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</si>
  <si>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</si>
  <si>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</si>
  <si>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</si>
  <si>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</si>
  <si>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</si>
  <si>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</si>
  <si>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</si>
  <si>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</si>
  <si>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</si>
  <si>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</si>
  <si>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</si>
  <si>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</si>
  <si>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</si>
  <si>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</si>
  <si>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</si>
  <si>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</si>
  <si>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</si>
  <si>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</si>
  <si>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</si>
  <si>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</si>
  <si>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</si>
  <si>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</si>
  <si>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</si>
  <si>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</si>
  <si>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</si>
  <si>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</si>
  <si>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</si>
  <si>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</si>
  <si>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</si>
  <si>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</si>
  <si>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</si>
  <si>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</si>
  <si>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</si>
  <si>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</si>
  <si>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</si>
  <si>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</si>
  <si>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</si>
  <si>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</si>
  <si>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</si>
  <si>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</si>
  <si>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</si>
  <si>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</si>
  <si>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</si>
  <si>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</si>
  <si>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</si>
  <si>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</si>
  <si>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</si>
  <si>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</si>
  <si>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</si>
  <si>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</si>
  <si>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</si>
  <si>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</si>
  <si>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</si>
  <si>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</si>
  <si>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</si>
  <si>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</si>
  <si>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</si>
  <si>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</si>
  <si>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</si>
  <si>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</si>
  <si>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</si>
  <si>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</si>
  <si>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</si>
  <si>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</si>
  <si>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</si>
  <si>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</si>
  <si>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</si>
  <si>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</si>
  <si>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</si>
  <si>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</si>
  <si>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</si>
  <si>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</si>
  <si>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</si>
  <si>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</si>
  <si>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</si>
  <si>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</si>
  <si>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</si>
  <si>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</si>
  <si>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</si>
  <si>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</si>
  <si>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</si>
  <si>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</si>
  <si>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</si>
  <si>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</si>
  <si>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</si>
  <si>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</si>
  <si>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</si>
  <si>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</si>
  <si>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</si>
  <si>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</si>
  <si>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</si>
  <si>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</si>
  <si>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</si>
  <si>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</si>
  <si>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</si>
  <si>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</si>
  <si>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</si>
  <si>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</si>
  <si>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</si>
  <si>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</si>
  <si>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</si>
  <si>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</si>
  <si>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</si>
  <si>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</si>
  <si>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</si>
  <si>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</si>
  <si>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</si>
  <si>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</si>
  <si>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</si>
  <si>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</si>
  <si>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</si>
  <si>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</si>
  <si>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</si>
  <si>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</si>
  <si>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</si>
  <si>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</si>
  <si>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</si>
  <si>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</si>
  <si>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</si>
  <si>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</si>
  <si>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</si>
  <si>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</si>
  <si>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</si>
  <si>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</si>
  <si>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</si>
  <si>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</si>
  <si>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</si>
  <si>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</si>
  <si>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</si>
  <si>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</si>
  <si>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</si>
  <si>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</si>
  <si>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</si>
  <si>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</si>
  <si>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</si>
  <si>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</si>
  <si>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</si>
  <si>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</si>
  <si>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</si>
  <si>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</si>
  <si>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</si>
  <si>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</si>
  <si>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</si>
  <si>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</si>
  <si>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</si>
  <si>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</si>
  <si>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</si>
  <si>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</si>
  <si>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</si>
  <si>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</si>
  <si>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</si>
  <si>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</si>
  <si>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</si>
  <si>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</si>
  <si>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</si>
  <si>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</si>
  <si>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</si>
  <si>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</si>
  <si>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</si>
  <si>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</si>
  <si>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</si>
  <si>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</si>
  <si>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</si>
  <si>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</si>
  <si>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</si>
  <si>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</si>
  <si>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</si>
  <si>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</si>
  <si>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</si>
  <si>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</si>
  <si>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</si>
  <si>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</si>
  <si>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</si>
  <si>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</si>
  <si>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</si>
  <si>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</si>
  <si>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</si>
  <si>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</si>
  <si>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</si>
  <si>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</si>
  <si>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</si>
  <si>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</si>
  <si>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</si>
  <si>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</si>
  <si>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</si>
  <si>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</si>
  <si>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</si>
  <si>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</si>
  <si>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</si>
  <si>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</si>
  <si>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</si>
  <si>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</si>
  <si>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</si>
  <si>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</si>
  <si>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</si>
  <si>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</si>
  <si>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</si>
  <si>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</si>
  <si>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</si>
  <si>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</si>
  <si>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</si>
  <si>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</si>
  <si>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</si>
  <si>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</si>
  <si>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</si>
  <si>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</si>
  <si>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</si>
  <si>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</si>
  <si>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</si>
  <si>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</si>
  <si>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</si>
  <si>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</si>
  <si>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</si>
  <si>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</si>
  <si>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</si>
  <si>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</si>
  <si>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</si>
  <si>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</si>
  <si>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</si>
  <si>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</si>
  <si>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</si>
  <si>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</si>
  <si>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</si>
  <si>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</si>
  <si>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</si>
  <si>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</si>
  <si>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</si>
  <si>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</si>
  <si>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</si>
  <si>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</si>
  <si>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</si>
  <si>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</si>
  <si>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</si>
  <si>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</si>
  <si>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</si>
  <si>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</si>
  <si>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</si>
  <si>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</si>
  <si>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</si>
  <si>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</si>
  <si>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</si>
  <si>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</si>
  <si>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</si>
  <si>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</si>
  <si>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</si>
  <si>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</si>
  <si>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</si>
  <si>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</si>
  <si>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</si>
  <si>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</si>
  <si>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</si>
  <si>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</si>
  <si>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</si>
  <si>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</si>
  <si>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</si>
  <si>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</si>
  <si>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</si>
  <si>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</si>
  <si>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</si>
  <si>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</si>
  <si>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</si>
  <si>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</si>
  <si>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</si>
  <si>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</si>
  <si>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</si>
  <si>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</si>
  <si>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</si>
  <si>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</si>
  <si>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</si>
  <si>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</si>
  <si>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</si>
  <si>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</si>
  <si>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</si>
  <si>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</si>
  <si>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</si>
  <si>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</si>
  <si>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</si>
  <si>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</si>
  <si>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</si>
  <si>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</si>
  <si>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</si>
  <si>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</si>
  <si>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</si>
  <si>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</si>
  <si>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</si>
  <si>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</si>
  <si>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</si>
  <si>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</si>
  <si>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</si>
  <si>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</si>
  <si>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</si>
  <si>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</si>
  <si>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</si>
  <si>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</si>
  <si>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</si>
  <si>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</si>
  <si>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</si>
  <si>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</si>
  <si>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</si>
  <si>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</si>
  <si>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</si>
  <si>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</si>
  <si>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</si>
  <si>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</si>
  <si>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</si>
  <si>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</si>
  <si>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</si>
  <si>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</si>
  <si>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</si>
  <si>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</si>
  <si>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</si>
  <si>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</si>
  <si>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</si>
  <si>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</si>
  <si>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</si>
  <si>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</si>
  <si>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</si>
  <si>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</si>
  <si>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</si>
  <si>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</si>
  <si>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</si>
  <si>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</si>
  <si>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</si>
  <si>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</si>
  <si>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</si>
  <si>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</si>
  <si>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</si>
  <si>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</si>
  <si>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</si>
  <si>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</si>
  <si>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</si>
  <si>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</si>
  <si>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</si>
  <si>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</si>
  <si>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</si>
  <si>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</si>
  <si>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</si>
  <si>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</si>
  <si>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</si>
  <si>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</si>
  <si>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</si>
  <si>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</si>
  <si>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</si>
  <si>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</si>
  <si>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</si>
  <si>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</si>
  <si>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</si>
  <si>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</si>
  <si>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</si>
  <si>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</si>
  <si>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</si>
  <si>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</si>
  <si>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EB-2021-0020</t>
  </si>
  <si>
    <t>2022 IRM Application</t>
  </si>
  <si>
    <t>EB-2022-0028</t>
  </si>
  <si>
    <t>2023 COS Application</t>
  </si>
  <si>
    <t>2021-2022</t>
  </si>
  <si>
    <t>Streetlighting</t>
  </si>
  <si>
    <t>USL</t>
  </si>
  <si>
    <t>2013-2022</t>
  </si>
  <si>
    <t>2013 Settlement Agreement, p. 23/24 of 43</t>
  </si>
  <si>
    <t>EB-2009-0220</t>
  </si>
  <si>
    <t>EB-2010-0076</t>
  </si>
  <si>
    <t>EB-2011-0163</t>
  </si>
  <si>
    <t>EB-2012-0116</t>
  </si>
  <si>
    <t>EB-2013-0121</t>
  </si>
  <si>
    <t>EB-2014-0065</t>
  </si>
  <si>
    <t>EB-2015-0062</t>
  </si>
  <si>
    <t>EB-2016-0064</t>
  </si>
  <si>
    <t>EB-2017-0034</t>
  </si>
  <si>
    <t>EB-2018-0025</t>
  </si>
  <si>
    <t>EB-2019-0027</t>
  </si>
  <si>
    <t>EB-2020-0018</t>
  </si>
  <si>
    <t xml:space="preserve"> $                   -  </t>
  </si>
  <si>
    <t xml:space="preserve"> $                        -  </t>
  </si>
  <si>
    <t xml:space="preserve"> $                    -  </t>
  </si>
  <si>
    <t>P40</t>
  </si>
  <si>
    <t>Rate corrected</t>
  </si>
  <si>
    <t>LV rate was accidentally used instead of tax sharing rate</t>
  </si>
  <si>
    <t>Home Depot Home Appliance Market Uplift Conservation Fund Pilot Program</t>
  </si>
  <si>
    <t>Whole Home Pilot Program</t>
  </si>
  <si>
    <t>#######</t>
  </si>
  <si>
    <t/>
  </si>
  <si>
    <t>Multiple</t>
  </si>
  <si>
    <t>Persistence savings updated for multiple years</t>
  </si>
  <si>
    <t>OEB Staff IR's - updated to match with verified results</t>
  </si>
  <si>
    <t>C61:C62</t>
  </si>
  <si>
    <t>Carrying charges rate updates</t>
  </si>
  <si>
    <t>Rates were updated since initial filing</t>
  </si>
  <si>
    <t>EPCOR Electricity Distribution Ontario Inc.</t>
  </si>
  <si>
    <t>COLLUS Power Corp.</t>
  </si>
  <si>
    <t>Business &amp; Industrial</t>
  </si>
  <si>
    <t>Business</t>
  </si>
  <si>
    <t>RetrofitIndustrial</t>
  </si>
  <si>
    <t>Industrial</t>
  </si>
  <si>
    <t>COLLUS PowerStream Corp.</t>
  </si>
  <si>
    <t>HVAC Incentives Initaitive</t>
  </si>
  <si>
    <t>Save on Energy Heating &amp; Cooling Program</t>
  </si>
  <si>
    <t>Save on Energy Instant Discount Program</t>
  </si>
  <si>
    <t xml:space="preserve">2021 Results Persistence </t>
  </si>
  <si>
    <t>Save on Energy Smart Thermostat Program</t>
  </si>
  <si>
    <t xml:space="preserve">2022 Results Persistence </t>
  </si>
  <si>
    <t xml:space="preserve">2023 Results Persistence </t>
  </si>
  <si>
    <t xml:space="preserve">2024 Results Persistence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</si>
</sst>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4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181" fontId="48" fillId="28" borderId="109" xfId="71" applyNumberFormat="1" applyFont="1" applyFill="1" applyBorder="1" applyAlignment="1" applyProtection="1">
      <alignment horizontal="center"/>
      <protection locked="0"/>
    </xf>
    <xf numFmtId="3" fontId="34" fillId="2" borderId="0" xfId="0" applyNumberFormat="1" applyFont="1" applyFill="1" applyBorder="1" applyProtection="1">
      <protection locked="0"/>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2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1938000"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15590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61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72145"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85</xdr:row>
          <xdr:rowOff>133350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85</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85</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85</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85</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85</xdr:row>
          <xdr:rowOff>142875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85</xdr:row>
          <xdr:rowOff>142875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85</xdr:row>
          <xdr:rowOff>133350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85</xdr:row>
          <xdr:rowOff>142875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145</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145</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145</xdr:row>
          <xdr:rowOff>133350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145</xdr:row>
          <xdr:rowOff>133350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145</xdr:row>
          <xdr:rowOff>133350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85</xdr:row>
          <xdr:rowOff>142875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2152550"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5011" y="216648"/>
          <a:ext cx="6129139" cy="226707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99358" y="134471"/>
          <a:ext cx="7297963"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zoomScaleNormal="100" workbookViewId="0">
      <selection activeCell="H6" sqref="H6"/>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60" t="s">
        <v>174</v>
      </c>
      <c r="C3" s="860"/>
    </row>
    <row r="4" spans="1:3" ht="11.25" customHeight="1"/>
    <row r="5" spans="1:3" s="30" customFormat="1" ht="25.5" customHeight="1">
      <c r="B5" s="60" t="s">
        <v>419</v>
      </c>
      <c r="C5" s="60" t="s">
        <v>173</v>
      </c>
    </row>
    <row r="6" spans="1:3" s="173" customFormat="1" ht="48" customHeight="1">
      <c r="A6" s="238"/>
      <c r="B6" s="605" t="s">
        <v>170</v>
      </c>
      <c r="C6" s="657" t="s">
        <v>953</v>
      </c>
    </row>
    <row r="7" spans="1:3" s="173" customFormat="1" ht="21" customHeight="1">
      <c r="A7" s="238"/>
      <c r="B7" s="599" t="s">
        <v>549</v>
      </c>
      <c r="C7" s="658" t="s">
        <v>598</v>
      </c>
    </row>
    <row r="8" spans="1:3" s="173" customFormat="1" ht="32.25" customHeight="1">
      <c r="B8" s="599" t="s">
        <v>366</v>
      </c>
      <c r="C8" s="659" t="s">
        <v>588</v>
      </c>
    </row>
    <row r="9" spans="1:3" s="173" customFormat="1" ht="27.75" customHeight="1">
      <c r="B9" s="599" t="s">
        <v>169</v>
      </c>
      <c r="C9" s="659" t="s">
        <v>589</v>
      </c>
    </row>
    <row r="10" spans="1:3" s="173" customFormat="1" ht="26.25" customHeight="1">
      <c r="B10" s="613" t="s">
        <v>367</v>
      </c>
      <c r="C10" s="661" t="s">
        <v>590</v>
      </c>
    </row>
    <row r="11" spans="1:3" s="173" customFormat="1" ht="39.75" customHeight="1">
      <c r="B11" s="599" t="s">
        <v>832</v>
      </c>
      <c r="C11" s="659" t="s">
        <v>833</v>
      </c>
    </row>
    <row r="12" spans="1:3" s="173" customFormat="1" ht="18" customHeight="1">
      <c r="B12" s="599" t="s">
        <v>369</v>
      </c>
      <c r="C12" s="659" t="s">
        <v>591</v>
      </c>
    </row>
    <row r="13" spans="1:3" s="173" customFormat="1" ht="13.5" customHeight="1">
      <c r="B13" s="599"/>
      <c r="C13" s="660"/>
    </row>
    <row r="14" spans="1:3" s="173" customFormat="1" ht="18" customHeight="1">
      <c r="B14" s="599" t="s">
        <v>644</v>
      </c>
      <c r="C14" s="658" t="s">
        <v>642</v>
      </c>
    </row>
    <row r="15" spans="1:3" s="173" customFormat="1" ht="8.25" customHeight="1">
      <c r="B15" s="599"/>
      <c r="C15" s="660"/>
    </row>
    <row r="16" spans="1:3" s="173" customFormat="1" ht="33" customHeight="1">
      <c r="B16" s="662" t="s">
        <v>587</v>
      </c>
      <c r="C16" s="663" t="s">
        <v>643</v>
      </c>
    </row>
    <row r="17" spans="2:2" s="101" customFormat="1" ht="15.75">
      <c r="B17" s="173"/>
    </row>
    <row r="18" spans="2:2" s="32" customFormat="1">
      <c r="B18"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7 LRAM'!Print_Area" display="5.  2015-2027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4"/>
  <sheetViews>
    <sheetView topLeftCell="A1374" zoomScale="70" zoomScaleNormal="70" workbookViewId="0">
      <selection activeCell="AE205" sqref="AE205"/>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7" style="423" customWidth="1"/>
    <col min="5" max="5" width="14.140625" style="423" hidden="1" customWidth="1" outlineLevel="1"/>
    <col min="6" max="6" width="13.28515625" style="423" hidden="1" customWidth="1" outlineLevel="1"/>
    <col min="7" max="8" width="10.42578125" style="423" hidden="1" customWidth="1" outlineLevel="1"/>
    <col min="9" max="9" width="10.140625" style="423" hidden="1" customWidth="1" outlineLevel="1"/>
    <col min="10" max="10" width="15.85546875" style="423" hidden="1" customWidth="1" outlineLevel="1"/>
    <col min="11" max="14" width="10.140625" style="423" hidden="1" customWidth="1" outlineLevel="1"/>
    <col min="15" max="16" width="9" style="423" hidden="1" customWidth="1" outlineLevel="1"/>
    <col min="17" max="17" width="13.5703125" style="423" hidden="1" customWidth="1" outlineLevel="1"/>
    <col min="18" max="18" width="15.5703125" style="423" customWidth="1" collapsed="1"/>
    <col min="19" max="30" width="9" style="423" hidden="1" customWidth="1" outlineLevel="1"/>
    <col min="31" max="31" width="16.5703125" style="423" customWidth="1" collapsed="1"/>
    <col min="32" max="33" width="15" style="423" customWidth="1"/>
    <col min="34" max="34" width="17.5703125" style="423" customWidth="1"/>
    <col min="35" max="35" width="19.5703125" style="423" customWidth="1"/>
    <col min="36" max="36" width="18.5703125" style="423" hidden="1" customWidth="1"/>
    <col min="37" max="41" width="15" style="423" hidden="1" customWidth="1"/>
    <col min="42" max="44" width="17.28515625" style="423" hidden="1" customWidth="1"/>
    <col min="45" max="45" width="16.42578125" style="423" bestFit="1" customWidth="1"/>
    <col min="46" max="46" width="11.5703125" style="423" customWidth="1"/>
    <col min="47" max="16384" width="9" style="423"/>
  </cols>
  <sheetData>
    <row r="13" spans="2:45" ht="15.75" thickBot="1"/>
    <row r="14" spans="2:45" ht="26.25" customHeight="1" thickBot="1">
      <c r="B14" s="927"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27"/>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27"/>
      <c r="C16" s="910" t="s">
        <v>548</v>
      </c>
      <c r="D16" s="911"/>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27" t="s">
        <v>502</v>
      </c>
      <c r="C18" s="928" t="s">
        <v>954</v>
      </c>
      <c r="D18" s="928"/>
      <c r="E18" s="928"/>
      <c r="F18" s="928"/>
      <c r="G18" s="928"/>
      <c r="H18" s="928"/>
      <c r="I18" s="928"/>
      <c r="J18" s="928"/>
      <c r="K18" s="928"/>
      <c r="L18" s="928"/>
      <c r="M18" s="928"/>
      <c r="N18" s="928"/>
      <c r="O18" s="928"/>
      <c r="P18" s="928"/>
      <c r="Q18" s="928"/>
      <c r="R18" s="928"/>
      <c r="S18" s="928"/>
      <c r="T18" s="928"/>
      <c r="U18" s="928"/>
      <c r="V18" s="928"/>
      <c r="W18" s="928"/>
      <c r="X18" s="928"/>
      <c r="Y18" s="928"/>
      <c r="Z18" s="928"/>
      <c r="AA18" s="928"/>
      <c r="AB18" s="928"/>
      <c r="AC18" s="928"/>
      <c r="AD18" s="928"/>
      <c r="AE18" s="424"/>
      <c r="AF18" s="424"/>
      <c r="AG18" s="424"/>
      <c r="AH18" s="424"/>
      <c r="AI18" s="424"/>
      <c r="AJ18" s="424"/>
      <c r="AK18" s="424"/>
      <c r="AL18" s="424"/>
      <c r="AM18" s="424"/>
      <c r="AN18" s="424"/>
      <c r="AO18" s="424"/>
      <c r="AP18" s="424"/>
      <c r="AQ18" s="424"/>
      <c r="AR18" s="424"/>
      <c r="AS18" s="424"/>
    </row>
    <row r="19" spans="2:45" ht="54.6" customHeight="1">
      <c r="B19" s="927"/>
      <c r="C19" s="928" t="s">
        <v>896</v>
      </c>
      <c r="D19" s="928"/>
      <c r="E19" s="928"/>
      <c r="F19" s="928"/>
      <c r="G19" s="928"/>
      <c r="H19" s="928"/>
      <c r="I19" s="928"/>
      <c r="J19" s="928"/>
      <c r="K19" s="928"/>
      <c r="L19" s="928"/>
      <c r="M19" s="928"/>
      <c r="N19" s="928"/>
      <c r="O19" s="928"/>
      <c r="P19" s="928"/>
      <c r="Q19" s="928"/>
      <c r="R19" s="928"/>
      <c r="S19" s="928"/>
      <c r="T19" s="928"/>
      <c r="U19" s="928"/>
      <c r="V19" s="928"/>
      <c r="W19" s="928"/>
      <c r="X19" s="928"/>
      <c r="Y19" s="928"/>
      <c r="Z19" s="928"/>
      <c r="AA19" s="928"/>
      <c r="AB19" s="928"/>
      <c r="AC19" s="928"/>
      <c r="AD19" s="928"/>
      <c r="AE19" s="424"/>
      <c r="AF19" s="424"/>
      <c r="AG19" s="424"/>
      <c r="AH19" s="424"/>
      <c r="AI19" s="424"/>
      <c r="AJ19" s="424"/>
      <c r="AK19" s="424"/>
      <c r="AL19" s="424"/>
      <c r="AM19" s="424"/>
      <c r="AN19" s="424"/>
      <c r="AO19" s="424"/>
      <c r="AP19" s="424"/>
      <c r="AQ19" s="424"/>
      <c r="AR19" s="424"/>
      <c r="AS19" s="424"/>
    </row>
    <row r="20" spans="2:45" ht="62.25" customHeight="1">
      <c r="B20" s="270"/>
      <c r="C20" s="928" t="s">
        <v>560</v>
      </c>
      <c r="D20" s="928"/>
      <c r="E20" s="928"/>
      <c r="F20" s="928"/>
      <c r="G20" s="928"/>
      <c r="H20" s="928"/>
      <c r="I20" s="928"/>
      <c r="J20" s="928"/>
      <c r="K20" s="928"/>
      <c r="L20" s="928"/>
      <c r="M20" s="928"/>
      <c r="N20" s="928"/>
      <c r="O20" s="928"/>
      <c r="P20" s="928"/>
      <c r="Q20" s="928"/>
      <c r="R20" s="928"/>
      <c r="S20" s="928"/>
      <c r="T20" s="928"/>
      <c r="U20" s="928"/>
      <c r="V20" s="928"/>
      <c r="W20" s="928"/>
      <c r="X20" s="928"/>
      <c r="Y20" s="928"/>
      <c r="Z20" s="928"/>
      <c r="AA20" s="928"/>
      <c r="AB20" s="928"/>
      <c r="AC20" s="928"/>
      <c r="AD20" s="928"/>
      <c r="AE20" s="424"/>
      <c r="AF20" s="424"/>
      <c r="AG20" s="424"/>
      <c r="AH20" s="424"/>
      <c r="AI20" s="424"/>
      <c r="AJ20" s="424"/>
      <c r="AK20" s="424"/>
      <c r="AL20" s="424"/>
      <c r="AM20" s="424"/>
      <c r="AN20" s="424"/>
      <c r="AO20" s="424"/>
      <c r="AP20" s="424"/>
      <c r="AQ20" s="424"/>
      <c r="AR20" s="424"/>
      <c r="AS20" s="424"/>
    </row>
    <row r="21" spans="2:45" ht="43.5" customHeight="1">
      <c r="B21" s="270"/>
      <c r="C21" s="928" t="s">
        <v>616</v>
      </c>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424"/>
      <c r="AF21" s="424"/>
      <c r="AG21" s="424"/>
      <c r="AH21" s="424"/>
      <c r="AI21" s="424"/>
      <c r="AJ21" s="424"/>
      <c r="AK21" s="424"/>
      <c r="AL21" s="424"/>
      <c r="AM21" s="424"/>
      <c r="AN21" s="424"/>
      <c r="AO21" s="424"/>
      <c r="AP21" s="424"/>
      <c r="AQ21" s="424"/>
      <c r="AR21" s="424"/>
      <c r="AS21" s="424"/>
    </row>
    <row r="22" spans="2:45" ht="70.5" customHeight="1">
      <c r="B22" s="270"/>
      <c r="C22" s="928" t="s">
        <v>715</v>
      </c>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27" t="s">
        <v>524</v>
      </c>
      <c r="C24" s="585" t="s">
        <v>526</v>
      </c>
      <c r="D24" s="273"/>
      <c r="E24" s="273"/>
      <c r="F24" s="585" t="s">
        <v>716</v>
      </c>
      <c r="G24" s="273"/>
      <c r="H24" s="273"/>
      <c r="I24" s="273"/>
      <c r="J24" s="585" t="s">
        <v>722</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27"/>
      <c r="C25" s="585" t="s">
        <v>527</v>
      </c>
      <c r="D25" s="273"/>
      <c r="E25" s="273"/>
      <c r="F25" s="585" t="s">
        <v>717</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528</v>
      </c>
      <c r="D26" s="273"/>
      <c r="E26" s="273"/>
      <c r="F26" s="585" t="s">
        <v>718</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529</v>
      </c>
      <c r="D27" s="273"/>
      <c r="E27" s="273"/>
      <c r="F27" s="585" t="s">
        <v>719</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530</v>
      </c>
      <c r="D28" s="273"/>
      <c r="E28" s="273"/>
      <c r="F28" s="585" t="s">
        <v>720</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531</v>
      </c>
      <c r="D29" s="273"/>
      <c r="E29" s="273"/>
      <c r="F29" s="585" t="s">
        <v>721</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17" t="s">
        <v>211</v>
      </c>
      <c r="C34" s="919" t="s">
        <v>33</v>
      </c>
      <c r="D34" s="741" t="s">
        <v>421</v>
      </c>
      <c r="E34" s="932" t="s">
        <v>209</v>
      </c>
      <c r="F34" s="933"/>
      <c r="G34" s="933"/>
      <c r="H34" s="933"/>
      <c r="I34" s="933"/>
      <c r="J34" s="933"/>
      <c r="K34" s="933"/>
      <c r="L34" s="933"/>
      <c r="M34" s="933"/>
      <c r="N34" s="933"/>
      <c r="O34" s="933"/>
      <c r="P34" s="933"/>
      <c r="Q34" s="934" t="s">
        <v>213</v>
      </c>
      <c r="R34" s="740" t="s">
        <v>422</v>
      </c>
      <c r="S34" s="914" t="s">
        <v>212</v>
      </c>
      <c r="T34" s="915"/>
      <c r="U34" s="915"/>
      <c r="V34" s="915"/>
      <c r="W34" s="915"/>
      <c r="X34" s="915"/>
      <c r="Y34" s="915"/>
      <c r="Z34" s="915"/>
      <c r="AA34" s="915"/>
      <c r="AB34" s="915"/>
      <c r="AC34" s="915"/>
      <c r="AD34" s="926"/>
      <c r="AE34" s="914" t="s">
        <v>242</v>
      </c>
      <c r="AF34" s="915"/>
      <c r="AG34" s="915"/>
      <c r="AH34" s="915"/>
      <c r="AI34" s="915"/>
      <c r="AJ34" s="915"/>
      <c r="AK34" s="915"/>
      <c r="AL34" s="915"/>
      <c r="AM34" s="915"/>
      <c r="AN34" s="915"/>
      <c r="AO34" s="915"/>
      <c r="AP34" s="915"/>
      <c r="AQ34" s="915"/>
      <c r="AR34" s="915"/>
      <c r="AS34" s="916"/>
    </row>
    <row r="35" spans="1:45" ht="65.25" customHeight="1">
      <c r="B35" s="918"/>
      <c r="C35" s="931"/>
      <c r="D35" s="749">
        <v>2015</v>
      </c>
      <c r="E35" s="753">
        <v>2016</v>
      </c>
      <c r="F35" s="750">
        <v>2017</v>
      </c>
      <c r="G35" s="750">
        <v>2018</v>
      </c>
      <c r="H35" s="750">
        <v>2019</v>
      </c>
      <c r="I35" s="750">
        <v>2020</v>
      </c>
      <c r="J35" s="750">
        <v>2021</v>
      </c>
      <c r="K35" s="750">
        <v>2022</v>
      </c>
      <c r="L35" s="752">
        <v>2023</v>
      </c>
      <c r="M35" s="751">
        <v>2024</v>
      </c>
      <c r="N35" s="750">
        <v>2025</v>
      </c>
      <c r="O35" s="751">
        <v>2026</v>
      </c>
      <c r="P35" s="753">
        <v>2027</v>
      </c>
      <c r="Q35" s="934"/>
      <c r="R35" s="754">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GS&gt;50 kW</v>
      </c>
      <c r="AH35" s="282" t="str">
        <f>'1.  LRAMVA Summary'!$G$53</f>
        <v>Streetlighting</v>
      </c>
      <c r="AI35" s="282" t="str">
        <f>'1.  LRAMVA Summary'!$H$53</f>
        <v>USL</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
        <v>27</v>
      </c>
      <c r="AF36" s="288" t="s">
        <v>27</v>
      </c>
      <c r="AG36" s="288" t="s">
        <v>28</v>
      </c>
      <c r="AH36" s="288" t="s">
        <v>28</v>
      </c>
      <c r="AI36" s="288" t="s">
        <v>27</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idden="1" outlineLevel="1">
      <c r="A38" s="511">
        <v>1</v>
      </c>
      <c r="B38" s="509" t="s">
        <v>95</v>
      </c>
      <c r="C38" s="288" t="s">
        <v>25</v>
      </c>
      <c r="D38" s="292">
        <v>40378</v>
      </c>
      <c r="E38" s="292">
        <v>40017</v>
      </c>
      <c r="F38" s="292">
        <v>40017</v>
      </c>
      <c r="G38" s="292">
        <v>40017</v>
      </c>
      <c r="H38" s="292">
        <v>40017</v>
      </c>
      <c r="I38" s="292">
        <v>40017</v>
      </c>
      <c r="J38" s="292">
        <v>40017</v>
      </c>
      <c r="K38" s="292">
        <v>40006</v>
      </c>
      <c r="L38" s="292">
        <v>40006</v>
      </c>
      <c r="M38" s="292">
        <v>40006</v>
      </c>
      <c r="N38" s="292">
        <v>35857</v>
      </c>
      <c r="O38" s="292">
        <v>35367</v>
      </c>
      <c r="P38" s="292">
        <v>35367</v>
      </c>
      <c r="Q38" s="288"/>
      <c r="R38" s="292">
        <v>3</v>
      </c>
      <c r="S38" s="292">
        <v>3</v>
      </c>
      <c r="T38" s="292">
        <v>3</v>
      </c>
      <c r="U38" s="292">
        <v>3</v>
      </c>
      <c r="V38" s="292">
        <v>3</v>
      </c>
      <c r="W38" s="292">
        <v>3</v>
      </c>
      <c r="X38" s="292">
        <v>3</v>
      </c>
      <c r="Y38" s="292">
        <v>3</v>
      </c>
      <c r="Z38" s="292">
        <v>3</v>
      </c>
      <c r="AA38" s="292">
        <v>3</v>
      </c>
      <c r="AB38" s="292">
        <v>2</v>
      </c>
      <c r="AC38" s="292">
        <v>2</v>
      </c>
      <c r="AD38" s="292">
        <v>2</v>
      </c>
      <c r="AE38" s="406">
        <v>1</v>
      </c>
      <c r="AF38" s="406">
        <v>0</v>
      </c>
      <c r="AG38" s="406">
        <v>0</v>
      </c>
      <c r="AH38" s="406"/>
      <c r="AI38" s="406"/>
      <c r="AJ38" s="406"/>
      <c r="AK38" s="406"/>
      <c r="AL38" s="406"/>
      <c r="AM38" s="406"/>
      <c r="AN38" s="406"/>
      <c r="AO38" s="406"/>
      <c r="AP38" s="406"/>
      <c r="AQ38" s="406"/>
      <c r="AR38" s="406"/>
      <c r="AS38" s="293">
        <f>SUM(AE38:AR38)</f>
        <v>1</v>
      </c>
    </row>
    <row r="39" spans="1:45" hidden="1" outlineLevel="1">
      <c r="B39" s="291" t="s">
        <v>266</v>
      </c>
      <c r="C39" s="288" t="s">
        <v>163</v>
      </c>
      <c r="D39" s="292">
        <v>369</v>
      </c>
      <c r="E39" s="292">
        <v>368</v>
      </c>
      <c r="F39" s="292">
        <v>368</v>
      </c>
      <c r="G39" s="292">
        <v>368</v>
      </c>
      <c r="H39" s="292">
        <v>368</v>
      </c>
      <c r="I39" s="292">
        <v>368</v>
      </c>
      <c r="J39" s="292">
        <v>368</v>
      </c>
      <c r="K39" s="292">
        <v>368</v>
      </c>
      <c r="L39" s="292">
        <v>368</v>
      </c>
      <c r="M39" s="292">
        <v>368</v>
      </c>
      <c r="N39" s="292">
        <v>333</v>
      </c>
      <c r="O39" s="292">
        <v>280</v>
      </c>
      <c r="P39" s="292">
        <v>280</v>
      </c>
      <c r="Q39" s="464"/>
      <c r="R39" s="292"/>
      <c r="S39" s="292"/>
      <c r="T39" s="292"/>
      <c r="U39" s="292"/>
      <c r="V39" s="292"/>
      <c r="W39" s="292"/>
      <c r="X39" s="292"/>
      <c r="Y39" s="292"/>
      <c r="Z39" s="292"/>
      <c r="AA39" s="292"/>
      <c r="AB39" s="292"/>
      <c r="AC39" s="292"/>
      <c r="AD39" s="292"/>
      <c r="AE39" s="407">
        <v>1</v>
      </c>
      <c r="AF39" s="407">
        <v>0</v>
      </c>
      <c r="AG39" s="407">
        <v>0</v>
      </c>
      <c r="AH39" s="407">
        <v>0</v>
      </c>
      <c r="AI39" s="407">
        <v>0</v>
      </c>
      <c r="AJ39" s="407">
        <f t="shared" ref="AF39:AR39" si="0">AJ38</f>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hidden="1" outlineLevel="1">
      <c r="B40" s="295"/>
      <c r="C40" s="296"/>
      <c r="D40" s="296"/>
      <c r="E40" s="296"/>
      <c r="F40" s="296"/>
      <c r="G40" s="296"/>
      <c r="H40" s="296"/>
      <c r="I40" s="296"/>
      <c r="J40" s="748"/>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idden="1" outlineLevel="1">
      <c r="A41" s="511">
        <v>2</v>
      </c>
      <c r="B41" s="509" t="s">
        <v>96</v>
      </c>
      <c r="C41" s="288" t="s">
        <v>25</v>
      </c>
      <c r="D41" s="292">
        <v>96164</v>
      </c>
      <c r="E41" s="292">
        <v>92853</v>
      </c>
      <c r="F41" s="292">
        <v>92853</v>
      </c>
      <c r="G41" s="292">
        <v>92853</v>
      </c>
      <c r="H41" s="292">
        <v>92853</v>
      </c>
      <c r="I41" s="292">
        <v>92853</v>
      </c>
      <c r="J41" s="292">
        <v>92853</v>
      </c>
      <c r="K41" s="292">
        <v>92853</v>
      </c>
      <c r="L41" s="292">
        <v>92853</v>
      </c>
      <c r="M41" s="292">
        <v>92853</v>
      </c>
      <c r="N41" s="292">
        <v>82356</v>
      </c>
      <c r="O41" s="292">
        <v>71196</v>
      </c>
      <c r="P41" s="292">
        <v>71196</v>
      </c>
      <c r="Q41" s="288"/>
      <c r="R41" s="292">
        <v>7</v>
      </c>
      <c r="S41" s="292">
        <v>7</v>
      </c>
      <c r="T41" s="292">
        <v>7</v>
      </c>
      <c r="U41" s="292">
        <v>7</v>
      </c>
      <c r="V41" s="292">
        <v>7</v>
      </c>
      <c r="W41" s="292">
        <v>7</v>
      </c>
      <c r="X41" s="292">
        <v>7</v>
      </c>
      <c r="Y41" s="292">
        <v>7</v>
      </c>
      <c r="Z41" s="292">
        <v>7</v>
      </c>
      <c r="AA41" s="292">
        <v>7</v>
      </c>
      <c r="AB41" s="292">
        <v>5</v>
      </c>
      <c r="AC41" s="292">
        <v>4</v>
      </c>
      <c r="AD41" s="292">
        <v>4</v>
      </c>
      <c r="AE41" s="406">
        <v>1</v>
      </c>
      <c r="AF41" s="406">
        <v>0</v>
      </c>
      <c r="AG41" s="406">
        <v>0</v>
      </c>
      <c r="AH41" s="406"/>
      <c r="AI41" s="406"/>
      <c r="AJ41" s="406"/>
      <c r="AK41" s="406"/>
      <c r="AL41" s="406"/>
      <c r="AM41" s="406"/>
      <c r="AN41" s="406"/>
      <c r="AO41" s="406"/>
      <c r="AP41" s="406"/>
      <c r="AQ41" s="406"/>
      <c r="AR41" s="406"/>
      <c r="AS41" s="293">
        <f>SUM(AE41:AR41)</f>
        <v>1</v>
      </c>
    </row>
    <row r="42" spans="1:45" hidden="1" outlineLevel="1">
      <c r="B42" s="291" t="s">
        <v>266</v>
      </c>
      <c r="C42" s="288" t="s">
        <v>163</v>
      </c>
      <c r="D42" s="292"/>
      <c r="E42" s="292"/>
      <c r="F42" s="292"/>
      <c r="G42" s="292"/>
      <c r="H42" s="292"/>
      <c r="I42" s="292"/>
      <c r="J42" s="292"/>
      <c r="K42" s="292"/>
      <c r="L42" s="292"/>
      <c r="M42" s="292"/>
      <c r="N42" s="292"/>
      <c r="O42" s="292"/>
      <c r="P42" s="292"/>
      <c r="Q42" s="464"/>
      <c r="R42" s="292"/>
      <c r="S42" s="292"/>
      <c r="T42" s="292"/>
      <c r="U42" s="292"/>
      <c r="V42" s="292"/>
      <c r="W42" s="292"/>
      <c r="X42" s="292"/>
      <c r="Y42" s="292"/>
      <c r="Z42" s="292"/>
      <c r="AA42" s="292"/>
      <c r="AB42" s="292"/>
      <c r="AC42" s="292"/>
      <c r="AD42" s="292"/>
      <c r="AE42" s="407">
        <v>1</v>
      </c>
      <c r="AF42" s="407">
        <v>0</v>
      </c>
      <c r="AG42" s="407">
        <v>0</v>
      </c>
      <c r="AH42" s="407">
        <v>0</v>
      </c>
      <c r="AI42" s="407">
        <v>0</v>
      </c>
      <c r="AJ42" s="407">
        <f t="shared" ref="AJ42" si="1">AJ41</f>
        <v>0</v>
      </c>
      <c r="AK42" s="407">
        <f t="shared" ref="AK42" si="2">AK41</f>
        <v>0</v>
      </c>
      <c r="AL42" s="407">
        <f t="shared" ref="AL42" si="3">AL41</f>
        <v>0</v>
      </c>
      <c r="AM42" s="407">
        <f t="shared" ref="AM42" si="4">AM41</f>
        <v>0</v>
      </c>
      <c r="AN42" s="407">
        <f t="shared" ref="AN42" si="5">AN41</f>
        <v>0</v>
      </c>
      <c r="AO42" s="407">
        <f t="shared" ref="AO42" si="6">AO41</f>
        <v>0</v>
      </c>
      <c r="AP42" s="407">
        <f t="shared" ref="AP42" si="7">AP41</f>
        <v>0</v>
      </c>
      <c r="AQ42" s="407">
        <f t="shared" ref="AQ42" si="8">AQ41</f>
        <v>0</v>
      </c>
      <c r="AR42" s="407">
        <f t="shared" ref="AR42" si="9">AR41</f>
        <v>0</v>
      </c>
      <c r="AS42" s="294"/>
    </row>
    <row r="43" spans="1:45" ht="15.75"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idden="1" outlineLevel="1">
      <c r="A44" s="511">
        <v>3</v>
      </c>
      <c r="B44" s="509" t="s">
        <v>97</v>
      </c>
      <c r="C44" s="288" t="s">
        <v>25</v>
      </c>
      <c r="D44" s="292">
        <v>11616</v>
      </c>
      <c r="E44" s="292">
        <v>11616</v>
      </c>
      <c r="F44" s="292">
        <v>11616</v>
      </c>
      <c r="G44" s="292">
        <v>11511</v>
      </c>
      <c r="H44" s="292">
        <v>6105</v>
      </c>
      <c r="I44" s="292">
        <v>0</v>
      </c>
      <c r="J44" s="292">
        <v>0</v>
      </c>
      <c r="K44" s="292">
        <v>0</v>
      </c>
      <c r="L44" s="292">
        <v>0</v>
      </c>
      <c r="M44" s="292">
        <v>0</v>
      </c>
      <c r="N44" s="292"/>
      <c r="O44" s="292"/>
      <c r="P44" s="292"/>
      <c r="Q44" s="288"/>
      <c r="R44" s="292">
        <v>2</v>
      </c>
      <c r="S44" s="292">
        <v>2</v>
      </c>
      <c r="T44" s="292">
        <v>2</v>
      </c>
      <c r="U44" s="292">
        <v>2</v>
      </c>
      <c r="V44" s="292">
        <v>1</v>
      </c>
      <c r="W44" s="292">
        <v>0</v>
      </c>
      <c r="X44" s="292">
        <v>0</v>
      </c>
      <c r="Y44" s="292">
        <v>0</v>
      </c>
      <c r="Z44" s="292">
        <v>0</v>
      </c>
      <c r="AA44" s="292">
        <v>0</v>
      </c>
      <c r="AB44" s="292">
        <v>0</v>
      </c>
      <c r="AC44" s="292">
        <v>0</v>
      </c>
      <c r="AD44" s="292">
        <v>0</v>
      </c>
      <c r="AE44" s="406">
        <v>1</v>
      </c>
      <c r="AF44" s="406">
        <v>0</v>
      </c>
      <c r="AG44" s="406">
        <v>0</v>
      </c>
      <c r="AH44" s="406"/>
      <c r="AI44" s="406"/>
      <c r="AJ44" s="406"/>
      <c r="AK44" s="406"/>
      <c r="AL44" s="406"/>
      <c r="AM44" s="406"/>
      <c r="AN44" s="406"/>
      <c r="AO44" s="406"/>
      <c r="AP44" s="406"/>
      <c r="AQ44" s="406"/>
      <c r="AR44" s="406"/>
      <c r="AS44" s="293">
        <f>SUM(AE44:AR44)</f>
        <v>1</v>
      </c>
    </row>
    <row r="45" spans="1:45" hidden="1"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v>1</v>
      </c>
      <c r="AF45" s="407">
        <v>0</v>
      </c>
      <c r="AG45" s="407">
        <v>0</v>
      </c>
      <c r="AH45" s="407">
        <v>0</v>
      </c>
      <c r="AI45" s="407">
        <v>0</v>
      </c>
      <c r="AJ45" s="407">
        <f t="shared" ref="AJ45" si="10">AJ44</f>
        <v>0</v>
      </c>
      <c r="AK45" s="407">
        <f t="shared" ref="AK45" si="11">AK44</f>
        <v>0</v>
      </c>
      <c r="AL45" s="407">
        <f t="shared" ref="AL45" si="12">AL44</f>
        <v>0</v>
      </c>
      <c r="AM45" s="407">
        <f t="shared" ref="AM45" si="13">AM44</f>
        <v>0</v>
      </c>
      <c r="AN45" s="407">
        <f t="shared" ref="AN45" si="14">AN44</f>
        <v>0</v>
      </c>
      <c r="AO45" s="407">
        <f t="shared" ref="AO45" si="15">AO44</f>
        <v>0</v>
      </c>
      <c r="AP45" s="407">
        <f t="shared" ref="AP45" si="16">AP44</f>
        <v>0</v>
      </c>
      <c r="AQ45" s="407">
        <f t="shared" ref="AQ45" si="17">AQ44</f>
        <v>0</v>
      </c>
      <c r="AR45" s="407">
        <f t="shared" ref="AR45" si="18">AR44</f>
        <v>0</v>
      </c>
      <c r="AS45" s="294"/>
    </row>
    <row r="46" spans="1:4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idden="1" outlineLevel="1">
      <c r="A47" s="511">
        <v>4</v>
      </c>
      <c r="B47" s="509" t="s">
        <v>653</v>
      </c>
      <c r="C47" s="288" t="s">
        <v>25</v>
      </c>
      <c r="D47" s="292">
        <v>51048</v>
      </c>
      <c r="E47" s="292">
        <v>51048</v>
      </c>
      <c r="F47" s="292">
        <v>51048</v>
      </c>
      <c r="G47" s="292">
        <v>51048</v>
      </c>
      <c r="H47" s="292">
        <v>51048</v>
      </c>
      <c r="I47" s="292">
        <v>51048</v>
      </c>
      <c r="J47" s="292">
        <v>51048</v>
      </c>
      <c r="K47" s="292">
        <v>51048</v>
      </c>
      <c r="L47" s="292">
        <v>51048</v>
      </c>
      <c r="M47" s="292">
        <v>51048</v>
      </c>
      <c r="N47" s="292">
        <v>51048</v>
      </c>
      <c r="O47" s="292">
        <v>51048</v>
      </c>
      <c r="P47" s="292">
        <v>51048</v>
      </c>
      <c r="Q47" s="288"/>
      <c r="R47" s="292">
        <v>26</v>
      </c>
      <c r="S47" s="292">
        <v>26</v>
      </c>
      <c r="T47" s="292">
        <v>26</v>
      </c>
      <c r="U47" s="292">
        <v>26</v>
      </c>
      <c r="V47" s="292">
        <v>26</v>
      </c>
      <c r="W47" s="292">
        <v>26</v>
      </c>
      <c r="X47" s="292">
        <v>26</v>
      </c>
      <c r="Y47" s="292">
        <v>26</v>
      </c>
      <c r="Z47" s="292">
        <v>26</v>
      </c>
      <c r="AA47" s="292">
        <v>26</v>
      </c>
      <c r="AB47" s="292">
        <v>26</v>
      </c>
      <c r="AC47" s="292">
        <v>26</v>
      </c>
      <c r="AD47" s="292">
        <v>26</v>
      </c>
      <c r="AE47" s="406">
        <v>1</v>
      </c>
      <c r="AF47" s="406">
        <v>0</v>
      </c>
      <c r="AG47" s="406">
        <v>0</v>
      </c>
      <c r="AH47" s="406"/>
      <c r="AI47" s="406"/>
      <c r="AJ47" s="406"/>
      <c r="AK47" s="406"/>
      <c r="AL47" s="406"/>
      <c r="AM47" s="406"/>
      <c r="AN47" s="406"/>
      <c r="AO47" s="406"/>
      <c r="AP47" s="406"/>
      <c r="AQ47" s="406"/>
      <c r="AR47" s="406"/>
      <c r="AS47" s="293">
        <f>SUM(AE47:AR47)</f>
        <v>1</v>
      </c>
    </row>
    <row r="48" spans="1:45" hidden="1" outlineLevel="1">
      <c r="B48" s="291" t="s">
        <v>266</v>
      </c>
      <c r="C48" s="288" t="s">
        <v>163</v>
      </c>
      <c r="D48" s="292">
        <v>1319</v>
      </c>
      <c r="E48" s="292">
        <v>1319</v>
      </c>
      <c r="F48" s="292">
        <v>1319</v>
      </c>
      <c r="G48" s="292">
        <v>1319</v>
      </c>
      <c r="H48" s="292">
        <v>1319</v>
      </c>
      <c r="I48" s="292">
        <v>1319</v>
      </c>
      <c r="J48" s="292">
        <v>1319</v>
      </c>
      <c r="K48" s="292">
        <v>1319</v>
      </c>
      <c r="L48" s="292">
        <v>1319</v>
      </c>
      <c r="M48" s="292">
        <v>1319</v>
      </c>
      <c r="N48" s="292">
        <v>1319</v>
      </c>
      <c r="O48" s="292">
        <v>1319</v>
      </c>
      <c r="P48" s="292">
        <v>1319</v>
      </c>
      <c r="Q48" s="464"/>
      <c r="R48" s="292">
        <v>1</v>
      </c>
      <c r="S48" s="292">
        <v>1</v>
      </c>
      <c r="T48" s="292">
        <v>1</v>
      </c>
      <c r="U48" s="292">
        <v>1</v>
      </c>
      <c r="V48" s="292">
        <v>1</v>
      </c>
      <c r="W48" s="292">
        <v>1</v>
      </c>
      <c r="X48" s="292">
        <v>1</v>
      </c>
      <c r="Y48" s="292">
        <v>1</v>
      </c>
      <c r="Z48" s="292">
        <v>1</v>
      </c>
      <c r="AA48" s="292">
        <v>1</v>
      </c>
      <c r="AB48" s="292">
        <v>1</v>
      </c>
      <c r="AC48" s="292">
        <v>1</v>
      </c>
      <c r="AD48" s="292">
        <v>1</v>
      </c>
      <c r="AE48" s="407">
        <v>1</v>
      </c>
      <c r="AF48" s="407">
        <v>0</v>
      </c>
      <c r="AG48" s="407">
        <v>0</v>
      </c>
      <c r="AH48" s="407">
        <v>0</v>
      </c>
      <c r="AI48" s="407">
        <v>0</v>
      </c>
      <c r="AJ48" s="407">
        <f t="shared" ref="AJ48" si="19">AJ47</f>
        <v>0</v>
      </c>
      <c r="AK48" s="407">
        <f t="shared" ref="AK48" si="20">AK47</f>
        <v>0</v>
      </c>
      <c r="AL48" s="407">
        <f t="shared" ref="AL48" si="21">AL47</f>
        <v>0</v>
      </c>
      <c r="AM48" s="407">
        <f t="shared" ref="AM48" si="22">AM47</f>
        <v>0</v>
      </c>
      <c r="AN48" s="407">
        <f t="shared" ref="AN48" si="23">AN47</f>
        <v>0</v>
      </c>
      <c r="AO48" s="407">
        <f t="shared" ref="AO48" si="24">AO47</f>
        <v>0</v>
      </c>
      <c r="AP48" s="407">
        <f t="shared" ref="AP48" si="25">AP47</f>
        <v>0</v>
      </c>
      <c r="AQ48" s="407">
        <f t="shared" ref="AQ48" si="26">AQ47</f>
        <v>0</v>
      </c>
      <c r="AR48" s="407">
        <f t="shared" ref="AR48" si="27">AR47</f>
        <v>0</v>
      </c>
      <c r="AS48" s="294"/>
    </row>
    <row r="49" spans="1:4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hidden="1"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v>0</v>
      </c>
      <c r="AF51" s="407">
        <v>0</v>
      </c>
      <c r="AG51" s="407">
        <v>0</v>
      </c>
      <c r="AH51" s="407">
        <v>0</v>
      </c>
      <c r="AI51" s="407">
        <v>0</v>
      </c>
      <c r="AJ51" s="407">
        <f t="shared" ref="AJ51" si="28">AJ50</f>
        <v>0</v>
      </c>
      <c r="AK51" s="407">
        <f t="shared" ref="AK51" si="29">AK50</f>
        <v>0</v>
      </c>
      <c r="AL51" s="407">
        <f t="shared" ref="AL51" si="30">AL50</f>
        <v>0</v>
      </c>
      <c r="AM51" s="407">
        <f t="shared" ref="AM51" si="31">AM50</f>
        <v>0</v>
      </c>
      <c r="AN51" s="407">
        <f t="shared" ref="AN51" si="32">AN50</f>
        <v>0</v>
      </c>
      <c r="AO51" s="407">
        <f t="shared" ref="AO51" si="33">AO50</f>
        <v>0</v>
      </c>
      <c r="AP51" s="407">
        <f t="shared" ref="AP51" si="34">AP50</f>
        <v>0</v>
      </c>
      <c r="AQ51" s="407">
        <f t="shared" ref="AQ51" si="35">AQ50</f>
        <v>0</v>
      </c>
      <c r="AR51" s="407">
        <f t="shared" ref="AR51" si="36">AR50</f>
        <v>0</v>
      </c>
      <c r="AS51" s="294"/>
    </row>
    <row r="52" spans="1:4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idden="1" outlineLevel="1">
      <c r="A54" s="511">
        <v>6</v>
      </c>
      <c r="B54" s="509" t="s">
        <v>99</v>
      </c>
      <c r="C54" s="288" t="s">
        <v>25</v>
      </c>
      <c r="D54" s="292"/>
      <c r="E54" s="292"/>
      <c r="F54" s="292"/>
      <c r="G54" s="292"/>
      <c r="H54" s="292"/>
      <c r="I54" s="292"/>
      <c r="J54" s="292"/>
      <c r="K54" s="292"/>
      <c r="L54" s="292"/>
      <c r="M54" s="292"/>
      <c r="N54" s="292"/>
      <c r="O54" s="292"/>
      <c r="P54" s="292"/>
      <c r="Q54" s="292">
        <v>12</v>
      </c>
      <c r="R54" s="292"/>
      <c r="S54" s="292"/>
      <c r="T54" s="292"/>
      <c r="U54" s="292"/>
      <c r="V54" s="292"/>
      <c r="W54" s="292"/>
      <c r="X54" s="292"/>
      <c r="Y54" s="292"/>
      <c r="Z54" s="292"/>
      <c r="AA54" s="292"/>
      <c r="AB54" s="292"/>
      <c r="AC54" s="292"/>
      <c r="AD54" s="292"/>
      <c r="AE54" s="411"/>
      <c r="AF54" s="406"/>
      <c r="AG54" s="406"/>
      <c r="AH54" s="406"/>
      <c r="AI54" s="406"/>
      <c r="AJ54" s="406"/>
      <c r="AK54" s="406"/>
      <c r="AL54" s="411"/>
      <c r="AM54" s="411"/>
      <c r="AN54" s="411"/>
      <c r="AO54" s="411"/>
      <c r="AP54" s="411"/>
      <c r="AQ54" s="411"/>
      <c r="AR54" s="411"/>
      <c r="AS54" s="293">
        <f>SUM(AE54:AR54)</f>
        <v>0</v>
      </c>
    </row>
    <row r="55" spans="1:45" hidden="1" outlineLevel="1">
      <c r="B55" s="291" t="s">
        <v>266</v>
      </c>
      <c r="C55" s="288" t="s">
        <v>163</v>
      </c>
      <c r="D55" s="292"/>
      <c r="E55" s="292"/>
      <c r="F55" s="292"/>
      <c r="G55" s="292"/>
      <c r="H55" s="292"/>
      <c r="I55" s="292"/>
      <c r="J55" s="292"/>
      <c r="K55" s="292"/>
      <c r="L55" s="292"/>
      <c r="M55" s="292"/>
      <c r="N55" s="292"/>
      <c r="O55" s="292"/>
      <c r="P55" s="292"/>
      <c r="Q55" s="292">
        <f>Q54</f>
        <v>12</v>
      </c>
      <c r="R55" s="292"/>
      <c r="S55" s="292"/>
      <c r="T55" s="292"/>
      <c r="U55" s="292"/>
      <c r="V55" s="292"/>
      <c r="W55" s="292"/>
      <c r="X55" s="292"/>
      <c r="Y55" s="292"/>
      <c r="Z55" s="292"/>
      <c r="AA55" s="292"/>
      <c r="AB55" s="292"/>
      <c r="AC55" s="292"/>
      <c r="AD55" s="292"/>
      <c r="AE55" s="407">
        <v>0</v>
      </c>
      <c r="AF55" s="407">
        <v>0</v>
      </c>
      <c r="AG55" s="407">
        <v>0</v>
      </c>
      <c r="AH55" s="407">
        <v>0</v>
      </c>
      <c r="AI55" s="407">
        <v>0</v>
      </c>
      <c r="AJ55" s="407">
        <f t="shared" ref="AJ55" si="37">AJ54</f>
        <v>0</v>
      </c>
      <c r="AK55" s="407">
        <f t="shared" ref="AK55" si="38">AK54</f>
        <v>0</v>
      </c>
      <c r="AL55" s="407">
        <f t="shared" ref="AL55" si="39">AL54</f>
        <v>0</v>
      </c>
      <c r="AM55" s="407">
        <f t="shared" ref="AM55" si="40">AM54</f>
        <v>0</v>
      </c>
      <c r="AN55" s="407">
        <f t="shared" ref="AN55" si="41">AN54</f>
        <v>0</v>
      </c>
      <c r="AO55" s="407">
        <f t="shared" ref="AO55" si="42">AO54</f>
        <v>0</v>
      </c>
      <c r="AP55" s="407">
        <f t="shared" ref="AP55" si="43">AP54</f>
        <v>0</v>
      </c>
      <c r="AQ55" s="407">
        <f t="shared" ref="AQ55" si="44">AQ54</f>
        <v>0</v>
      </c>
      <c r="AR55" s="407">
        <f t="shared" ref="AR55" si="45">AR54</f>
        <v>0</v>
      </c>
      <c r="AS55" s="308"/>
    </row>
    <row r="56" spans="1:4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11">
        <v>7</v>
      </c>
      <c r="B57" s="509" t="s">
        <v>100</v>
      </c>
      <c r="C57" s="288" t="s">
        <v>25</v>
      </c>
      <c r="D57" s="292">
        <v>789677</v>
      </c>
      <c r="E57" s="292">
        <v>789677</v>
      </c>
      <c r="F57" s="292">
        <v>787500</v>
      </c>
      <c r="G57" s="292">
        <v>787500</v>
      </c>
      <c r="H57" s="292">
        <v>787500</v>
      </c>
      <c r="I57" s="292">
        <v>787500</v>
      </c>
      <c r="J57" s="292">
        <v>771497</v>
      </c>
      <c r="K57" s="292">
        <v>771497</v>
      </c>
      <c r="L57" s="292">
        <v>769441</v>
      </c>
      <c r="M57" s="292">
        <v>717279</v>
      </c>
      <c r="N57" s="292">
        <v>589924</v>
      </c>
      <c r="O57" s="292">
        <v>589924</v>
      </c>
      <c r="P57" s="292">
        <v>284332</v>
      </c>
      <c r="Q57" s="292">
        <v>12</v>
      </c>
      <c r="R57" s="292">
        <v>112</v>
      </c>
      <c r="S57" s="292">
        <v>112</v>
      </c>
      <c r="T57" s="292">
        <v>111</v>
      </c>
      <c r="U57" s="292">
        <v>111</v>
      </c>
      <c r="V57" s="292">
        <v>111</v>
      </c>
      <c r="W57" s="292">
        <v>111</v>
      </c>
      <c r="X57" s="292">
        <v>109</v>
      </c>
      <c r="Y57" s="292">
        <v>109</v>
      </c>
      <c r="Z57" s="292">
        <v>109</v>
      </c>
      <c r="AA57" s="292">
        <v>103</v>
      </c>
      <c r="AB57" s="292">
        <v>88</v>
      </c>
      <c r="AC57" s="292">
        <v>88</v>
      </c>
      <c r="AD57" s="292">
        <v>77</v>
      </c>
      <c r="AE57" s="522">
        <v>0</v>
      </c>
      <c r="AF57" s="522">
        <v>0.48</v>
      </c>
      <c r="AG57" s="522">
        <v>0.52</v>
      </c>
      <c r="AH57" s="406"/>
      <c r="AI57" s="522"/>
      <c r="AJ57" s="406"/>
      <c r="AK57" s="406"/>
      <c r="AL57" s="411"/>
      <c r="AM57" s="411"/>
      <c r="AN57" s="411"/>
      <c r="AO57" s="411"/>
      <c r="AP57" s="411"/>
      <c r="AQ57" s="411"/>
      <c r="AR57" s="411"/>
      <c r="AS57" s="293">
        <f>SUM(AE57:AR57)</f>
        <v>1</v>
      </c>
    </row>
    <row r="58" spans="1:45" hidden="1" outlineLevel="1">
      <c r="B58" s="291" t="s">
        <v>266</v>
      </c>
      <c r="C58" s="288" t="s">
        <v>163</v>
      </c>
      <c r="D58" s="292">
        <v>-96455</v>
      </c>
      <c r="E58" s="292">
        <v>-96455</v>
      </c>
      <c r="F58" s="292">
        <v>-94278</v>
      </c>
      <c r="G58" s="292">
        <v>-69017</v>
      </c>
      <c r="H58" s="292">
        <v>-69017</v>
      </c>
      <c r="I58" s="292">
        <v>-69017</v>
      </c>
      <c r="J58" s="292">
        <v>-53014</v>
      </c>
      <c r="K58" s="292">
        <v>-53014</v>
      </c>
      <c r="L58" s="292">
        <v>-53014</v>
      </c>
      <c r="M58" s="292">
        <v>-58541</v>
      </c>
      <c r="N58" s="292">
        <v>-70608</v>
      </c>
      <c r="O58" s="292">
        <v>-70608</v>
      </c>
      <c r="P58" s="292">
        <v>-62607</v>
      </c>
      <c r="Q58" s="292">
        <f>Q57</f>
        <v>12</v>
      </c>
      <c r="R58" s="292">
        <v>-26</v>
      </c>
      <c r="S58" s="292">
        <v>-26</v>
      </c>
      <c r="T58" s="292">
        <v>-25</v>
      </c>
      <c r="U58" s="292">
        <v>-18</v>
      </c>
      <c r="V58" s="292">
        <v>-18</v>
      </c>
      <c r="W58" s="292">
        <v>-18</v>
      </c>
      <c r="X58" s="292">
        <v>-17</v>
      </c>
      <c r="Y58" s="292">
        <v>-17</v>
      </c>
      <c r="Z58" s="292">
        <v>-17</v>
      </c>
      <c r="AA58" s="292">
        <v>-17</v>
      </c>
      <c r="AB58" s="292">
        <v>-18</v>
      </c>
      <c r="AC58" s="292">
        <v>-18</v>
      </c>
      <c r="AD58" s="292">
        <v>-16</v>
      </c>
      <c r="AE58" s="407">
        <v>0</v>
      </c>
      <c r="AF58" s="407">
        <v>0.48149999999999998</v>
      </c>
      <c r="AG58" s="407">
        <v>0.51849999999999996</v>
      </c>
      <c r="AH58" s="407">
        <v>0</v>
      </c>
      <c r="AI58" s="407">
        <v>0</v>
      </c>
      <c r="AJ58" s="407">
        <f t="shared" ref="AJ58" si="46">AJ57</f>
        <v>0</v>
      </c>
      <c r="AK58" s="407">
        <f t="shared" ref="AK58" si="47">AK57</f>
        <v>0</v>
      </c>
      <c r="AL58" s="407">
        <f t="shared" ref="AL58" si="48">AL57</f>
        <v>0</v>
      </c>
      <c r="AM58" s="407">
        <f t="shared" ref="AM58" si="49">AM57</f>
        <v>0</v>
      </c>
      <c r="AN58" s="407">
        <f t="shared" ref="AN58" si="50">AN57</f>
        <v>0</v>
      </c>
      <c r="AO58" s="407">
        <f t="shared" ref="AO58" si="51">AO57</f>
        <v>0</v>
      </c>
      <c r="AP58" s="407">
        <f t="shared" ref="AP58" si="52">AP57</f>
        <v>0</v>
      </c>
      <c r="AQ58" s="407">
        <f t="shared" ref="AQ58" si="53">AQ57</f>
        <v>0</v>
      </c>
      <c r="AR58" s="407">
        <f t="shared" ref="AR58" si="54">AR57</f>
        <v>0</v>
      </c>
      <c r="AS58" s="308"/>
    </row>
    <row r="59" spans="1:4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idden="1" outlineLevel="1">
      <c r="A60" s="511">
        <v>8</v>
      </c>
      <c r="B60" s="509" t="s">
        <v>101</v>
      </c>
      <c r="C60" s="288" t="s">
        <v>25</v>
      </c>
      <c r="D60" s="292">
        <v>200345</v>
      </c>
      <c r="E60" s="292">
        <v>173753</v>
      </c>
      <c r="F60" s="292">
        <v>145101</v>
      </c>
      <c r="G60" s="292">
        <v>145101</v>
      </c>
      <c r="H60" s="292">
        <v>145101</v>
      </c>
      <c r="I60" s="292">
        <v>145101</v>
      </c>
      <c r="J60" s="292">
        <v>145101</v>
      </c>
      <c r="K60" s="292">
        <v>145101</v>
      </c>
      <c r="L60" s="292">
        <v>145101</v>
      </c>
      <c r="M60" s="292">
        <v>145101</v>
      </c>
      <c r="N60" s="292">
        <v>144302</v>
      </c>
      <c r="O60" s="292">
        <v>31189</v>
      </c>
      <c r="P60" s="292">
        <v>0</v>
      </c>
      <c r="Q60" s="292">
        <v>12</v>
      </c>
      <c r="R60" s="292">
        <v>46</v>
      </c>
      <c r="S60" s="292">
        <v>40</v>
      </c>
      <c r="T60" s="292">
        <v>33</v>
      </c>
      <c r="U60" s="292">
        <v>33</v>
      </c>
      <c r="V60" s="292">
        <v>33</v>
      </c>
      <c r="W60" s="292">
        <v>33</v>
      </c>
      <c r="X60" s="292">
        <v>33</v>
      </c>
      <c r="Y60" s="292">
        <v>33</v>
      </c>
      <c r="Z60" s="292">
        <v>33</v>
      </c>
      <c r="AA60" s="292">
        <v>33</v>
      </c>
      <c r="AB60" s="292">
        <v>33</v>
      </c>
      <c r="AC60" s="292">
        <v>8</v>
      </c>
      <c r="AD60" s="292">
        <v>0</v>
      </c>
      <c r="AE60" s="411">
        <v>0</v>
      </c>
      <c r="AF60" s="522">
        <v>1</v>
      </c>
      <c r="AG60" s="406">
        <v>0</v>
      </c>
      <c r="AH60" s="406"/>
      <c r="AI60" s="406"/>
      <c r="AJ60" s="406"/>
      <c r="AK60" s="406"/>
      <c r="AL60" s="411"/>
      <c r="AM60" s="411"/>
      <c r="AN60" s="411"/>
      <c r="AO60" s="411"/>
      <c r="AP60" s="411"/>
      <c r="AQ60" s="411"/>
      <c r="AR60" s="411"/>
      <c r="AS60" s="293">
        <f>SUM(AE60:AR60)</f>
        <v>1</v>
      </c>
    </row>
    <row r="61" spans="1:45" hidden="1" outlineLevel="1">
      <c r="B61" s="291" t="s">
        <v>266</v>
      </c>
      <c r="C61" s="288" t="s">
        <v>163</v>
      </c>
      <c r="D61" s="292">
        <v>-46375</v>
      </c>
      <c r="E61" s="292">
        <v>-19784</v>
      </c>
      <c r="F61" s="292">
        <v>8869</v>
      </c>
      <c r="G61" s="292">
        <v>15273</v>
      </c>
      <c r="H61" s="292">
        <v>15273</v>
      </c>
      <c r="I61" s="292">
        <v>15273</v>
      </c>
      <c r="J61" s="292">
        <v>15273</v>
      </c>
      <c r="K61" s="292">
        <v>15273</v>
      </c>
      <c r="L61" s="292">
        <v>15273</v>
      </c>
      <c r="M61" s="292">
        <v>15273</v>
      </c>
      <c r="N61" s="292">
        <v>15273</v>
      </c>
      <c r="O61" s="292">
        <v>11082</v>
      </c>
      <c r="P61" s="292"/>
      <c r="Q61" s="292">
        <f>Q60</f>
        <v>12</v>
      </c>
      <c r="R61" s="292">
        <v>-11</v>
      </c>
      <c r="S61" s="292">
        <v>-5</v>
      </c>
      <c r="T61" s="292">
        <v>2</v>
      </c>
      <c r="U61" s="292">
        <v>4</v>
      </c>
      <c r="V61" s="292">
        <v>4</v>
      </c>
      <c r="W61" s="292">
        <v>4</v>
      </c>
      <c r="X61" s="292">
        <v>4</v>
      </c>
      <c r="Y61" s="292">
        <v>4</v>
      </c>
      <c r="Z61" s="292">
        <v>4</v>
      </c>
      <c r="AA61" s="292">
        <v>4</v>
      </c>
      <c r="AB61" s="292">
        <v>4</v>
      </c>
      <c r="AC61" s="292">
        <v>3</v>
      </c>
      <c r="AD61" s="292">
        <v>0</v>
      </c>
      <c r="AE61" s="407">
        <v>0</v>
      </c>
      <c r="AF61" s="407">
        <v>0</v>
      </c>
      <c r="AG61" s="407">
        <v>0</v>
      </c>
      <c r="AH61" s="407">
        <v>0</v>
      </c>
      <c r="AI61" s="407">
        <v>0</v>
      </c>
      <c r="AJ61" s="407">
        <f t="shared" ref="AJ61" si="55">AJ60</f>
        <v>0</v>
      </c>
      <c r="AK61" s="407">
        <f t="shared" ref="AK61" si="56">AK60</f>
        <v>0</v>
      </c>
      <c r="AL61" s="407">
        <f t="shared" ref="AL61" si="57">AL60</f>
        <v>0</v>
      </c>
      <c r="AM61" s="407">
        <f t="shared" ref="AM61" si="58">AM60</f>
        <v>0</v>
      </c>
      <c r="AN61" s="407">
        <f t="shared" ref="AN61" si="59">AN60</f>
        <v>0</v>
      </c>
      <c r="AO61" s="407">
        <f t="shared" ref="AO61" si="60">AO60</f>
        <v>0</v>
      </c>
      <c r="AP61" s="407">
        <f t="shared" ref="AP61" si="61">AP60</f>
        <v>0</v>
      </c>
      <c r="AQ61" s="407">
        <f t="shared" ref="AQ61" si="62">AQ60</f>
        <v>0</v>
      </c>
      <c r="AR61" s="407">
        <f t="shared" ref="AR61" si="63">AR60</f>
        <v>0</v>
      </c>
      <c r="AS61" s="308"/>
    </row>
    <row r="62" spans="1:4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idden="1"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hidden="1"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v>0</v>
      </c>
      <c r="AF64" s="407">
        <v>0</v>
      </c>
      <c r="AG64" s="407">
        <v>0</v>
      </c>
      <c r="AH64" s="407">
        <v>0</v>
      </c>
      <c r="AI64" s="407">
        <v>0</v>
      </c>
      <c r="AJ64" s="407">
        <f t="shared" ref="AJ64" si="64">AJ63</f>
        <v>0</v>
      </c>
      <c r="AK64" s="407">
        <f t="shared" ref="AK64" si="65">AK63</f>
        <v>0</v>
      </c>
      <c r="AL64" s="407">
        <f t="shared" ref="AL64" si="66">AL63</f>
        <v>0</v>
      </c>
      <c r="AM64" s="407">
        <f t="shared" ref="AM64" si="67">AM63</f>
        <v>0</v>
      </c>
      <c r="AN64" s="407">
        <f t="shared" ref="AN64" si="68">AN63</f>
        <v>0</v>
      </c>
      <c r="AO64" s="407">
        <f t="shared" ref="AO64" si="69">AO63</f>
        <v>0</v>
      </c>
      <c r="AP64" s="407">
        <f t="shared" ref="AP64" si="70">AP63</f>
        <v>0</v>
      </c>
      <c r="AQ64" s="407">
        <f t="shared" ref="AQ64" si="71">AQ63</f>
        <v>0</v>
      </c>
      <c r="AR64" s="407">
        <f t="shared" ref="AR64" si="72">AR63</f>
        <v>0</v>
      </c>
      <c r="AS64" s="308"/>
    </row>
    <row r="65" spans="1:4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idden="1"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v>0</v>
      </c>
      <c r="AF67" s="407">
        <v>0</v>
      </c>
      <c r="AG67" s="407">
        <v>0</v>
      </c>
      <c r="AH67" s="407">
        <v>0</v>
      </c>
      <c r="AI67" s="407">
        <v>0</v>
      </c>
      <c r="AJ67" s="407">
        <f t="shared" ref="AJ67" si="73">AJ66</f>
        <v>0</v>
      </c>
      <c r="AK67" s="407">
        <f t="shared" ref="AK67" si="74">AK66</f>
        <v>0</v>
      </c>
      <c r="AL67" s="407">
        <f t="shared" ref="AL67" si="75">AL66</f>
        <v>0</v>
      </c>
      <c r="AM67" s="407">
        <f t="shared" ref="AM67" si="76">AM66</f>
        <v>0</v>
      </c>
      <c r="AN67" s="407">
        <f t="shared" ref="AN67" si="77">AN66</f>
        <v>0</v>
      </c>
      <c r="AO67" s="407">
        <f t="shared" ref="AO67" si="78">AO66</f>
        <v>0</v>
      </c>
      <c r="AP67" s="407">
        <f t="shared" ref="AP67" si="79">AP66</f>
        <v>0</v>
      </c>
      <c r="AQ67" s="407">
        <f t="shared" ref="AQ67" si="80">AQ66</f>
        <v>0</v>
      </c>
      <c r="AR67" s="407">
        <f t="shared" ref="AR67" si="81">AR66</f>
        <v>0</v>
      </c>
      <c r="AS67" s="308"/>
    </row>
    <row r="68" spans="1:4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11">
        <v>11</v>
      </c>
      <c r="B70" s="509" t="s">
        <v>104</v>
      </c>
      <c r="C70" s="288" t="s">
        <v>25</v>
      </c>
      <c r="D70" s="292">
        <v>16371</v>
      </c>
      <c r="E70" s="292">
        <v>16371</v>
      </c>
      <c r="F70" s="292">
        <v>16371</v>
      </c>
      <c r="G70" s="292">
        <v>16371</v>
      </c>
      <c r="H70" s="292">
        <v>16371</v>
      </c>
      <c r="I70" s="292">
        <v>16371</v>
      </c>
      <c r="J70" s="292">
        <v>16371</v>
      </c>
      <c r="K70" s="292">
        <v>16371</v>
      </c>
      <c r="L70" s="292">
        <v>16371</v>
      </c>
      <c r="M70" s="292">
        <v>16371</v>
      </c>
      <c r="N70" s="292">
        <v>0</v>
      </c>
      <c r="O70" s="292">
        <v>0</v>
      </c>
      <c r="P70" s="292">
        <v>0</v>
      </c>
      <c r="Q70" s="292">
        <v>12</v>
      </c>
      <c r="R70" s="292">
        <v>5</v>
      </c>
      <c r="S70" s="292">
        <v>5</v>
      </c>
      <c r="T70" s="292">
        <v>5</v>
      </c>
      <c r="U70" s="292">
        <v>5</v>
      </c>
      <c r="V70" s="292">
        <v>5</v>
      </c>
      <c r="W70" s="292">
        <v>5</v>
      </c>
      <c r="X70" s="292">
        <v>5</v>
      </c>
      <c r="Y70" s="292">
        <v>5</v>
      </c>
      <c r="Z70" s="292">
        <v>5</v>
      </c>
      <c r="AA70" s="292">
        <v>5</v>
      </c>
      <c r="AB70" s="292">
        <v>0</v>
      </c>
      <c r="AC70" s="292">
        <v>0</v>
      </c>
      <c r="AD70" s="292">
        <v>0</v>
      </c>
      <c r="AE70" s="422"/>
      <c r="AF70" s="406"/>
      <c r="AG70" s="406"/>
      <c r="AH70" s="406"/>
      <c r="AI70" s="406"/>
      <c r="AJ70" s="406"/>
      <c r="AK70" s="406"/>
      <c r="AL70" s="411"/>
      <c r="AM70" s="411"/>
      <c r="AN70" s="411"/>
      <c r="AO70" s="411"/>
      <c r="AP70" s="411"/>
      <c r="AQ70" s="411"/>
      <c r="AR70" s="411"/>
      <c r="AS70" s="293">
        <f>SUM(AE70:AR70)</f>
        <v>0</v>
      </c>
    </row>
    <row r="71" spans="1:4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v>0</v>
      </c>
      <c r="AF71" s="407">
        <v>0</v>
      </c>
      <c r="AG71" s="407">
        <v>0</v>
      </c>
      <c r="AH71" s="407">
        <v>0</v>
      </c>
      <c r="AI71" s="407">
        <v>0</v>
      </c>
      <c r="AJ71" s="407">
        <f t="shared" ref="AJ71" si="82">AJ70</f>
        <v>0</v>
      </c>
      <c r="AK71" s="407">
        <f t="shared" ref="AK71" si="83">AK70</f>
        <v>0</v>
      </c>
      <c r="AL71" s="407">
        <f t="shared" ref="AL71" si="84">AL70</f>
        <v>0</v>
      </c>
      <c r="AM71" s="407">
        <f t="shared" ref="AM71" si="85">AM70</f>
        <v>0</v>
      </c>
      <c r="AN71" s="407">
        <f t="shared" ref="AN71" si="86">AN70</f>
        <v>0</v>
      </c>
      <c r="AO71" s="407">
        <f t="shared" ref="AO71" si="87">AO70</f>
        <v>0</v>
      </c>
      <c r="AP71" s="407">
        <f t="shared" ref="AP71" si="88">AP70</f>
        <v>0</v>
      </c>
      <c r="AQ71" s="407">
        <f t="shared" ref="AQ71" si="89">AQ70</f>
        <v>0</v>
      </c>
      <c r="AR71" s="407">
        <f t="shared" ref="AR71" si="90">AR70</f>
        <v>0</v>
      </c>
      <c r="AS71" s="294"/>
    </row>
    <row r="72" spans="1:4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idden="1"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v>0</v>
      </c>
      <c r="AF74" s="407">
        <v>0</v>
      </c>
      <c r="AG74" s="407">
        <v>0</v>
      </c>
      <c r="AH74" s="407">
        <v>0</v>
      </c>
      <c r="AI74" s="407">
        <v>0</v>
      </c>
      <c r="AJ74" s="407">
        <f t="shared" ref="AJ74" si="91">AJ73</f>
        <v>0</v>
      </c>
      <c r="AK74" s="407">
        <f t="shared" ref="AK74" si="92">AK73</f>
        <v>0</v>
      </c>
      <c r="AL74" s="407">
        <f t="shared" ref="AL74" si="93">AL73</f>
        <v>0</v>
      </c>
      <c r="AM74" s="407">
        <f t="shared" ref="AM74" si="94">AM73</f>
        <v>0</v>
      </c>
      <c r="AN74" s="407">
        <f t="shared" ref="AN74" si="95">AN73</f>
        <v>0</v>
      </c>
      <c r="AO74" s="407">
        <f t="shared" ref="AO74" si="96">AO73</f>
        <v>0</v>
      </c>
      <c r="AP74" s="407">
        <f t="shared" ref="AP74" si="97">AP73</f>
        <v>0</v>
      </c>
      <c r="AQ74" s="407">
        <f t="shared" ref="AQ74" si="98">AQ73</f>
        <v>0</v>
      </c>
      <c r="AR74" s="407">
        <f t="shared" ref="AR74" si="99">AR73</f>
        <v>0</v>
      </c>
      <c r="AS74" s="294"/>
    </row>
    <row r="75" spans="1:45" hidden="1"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v>0</v>
      </c>
      <c r="AF76" s="406">
        <v>0</v>
      </c>
      <c r="AG76" s="406">
        <v>1</v>
      </c>
      <c r="AH76" s="406"/>
      <c r="AI76" s="406"/>
      <c r="AJ76" s="406"/>
      <c r="AK76" s="406"/>
      <c r="AL76" s="411"/>
      <c r="AM76" s="411"/>
      <c r="AN76" s="411"/>
      <c r="AO76" s="411"/>
      <c r="AP76" s="411"/>
      <c r="AQ76" s="411"/>
      <c r="AR76" s="411"/>
      <c r="AS76" s="293">
        <f>SUM(AE76:AR76)</f>
        <v>1</v>
      </c>
    </row>
    <row r="77" spans="1:45" hidden="1"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v>0</v>
      </c>
      <c r="AF77" s="407">
        <v>0</v>
      </c>
      <c r="AG77" s="407">
        <v>1</v>
      </c>
      <c r="AH77" s="407">
        <v>0</v>
      </c>
      <c r="AI77" s="407">
        <v>0</v>
      </c>
      <c r="AJ77" s="407">
        <f t="shared" ref="AF77:AR77" si="100">AJ76</f>
        <v>0</v>
      </c>
      <c r="AK77" s="407">
        <f t="shared" si="100"/>
        <v>0</v>
      </c>
      <c r="AL77" s="407">
        <f t="shared" si="100"/>
        <v>0</v>
      </c>
      <c r="AM77" s="407">
        <f t="shared" si="100"/>
        <v>0</v>
      </c>
      <c r="AN77" s="407">
        <f t="shared" si="100"/>
        <v>0</v>
      </c>
      <c r="AO77" s="407">
        <f t="shared" si="100"/>
        <v>0</v>
      </c>
      <c r="AP77" s="407">
        <f t="shared" si="100"/>
        <v>0</v>
      </c>
      <c r="AQ77" s="407">
        <f t="shared" si="100"/>
        <v>0</v>
      </c>
      <c r="AR77" s="407">
        <f t="shared" si="100"/>
        <v>0</v>
      </c>
      <c r="AS77" s="303"/>
    </row>
    <row r="78" spans="1:45" hidden="1"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idden="1" outlineLevel="1">
      <c r="A80" s="511">
        <v>14</v>
      </c>
      <c r="B80" s="312" t="s">
        <v>108</v>
      </c>
      <c r="C80" s="288" t="s">
        <v>25</v>
      </c>
      <c r="D80" s="292">
        <v>10325</v>
      </c>
      <c r="E80" s="292">
        <v>7074</v>
      </c>
      <c r="F80" s="292">
        <v>6462</v>
      </c>
      <c r="G80" s="292">
        <v>5850</v>
      </c>
      <c r="H80" s="292">
        <v>5850</v>
      </c>
      <c r="I80" s="292">
        <v>5850</v>
      </c>
      <c r="J80" s="292">
        <v>5214</v>
      </c>
      <c r="K80" s="292">
        <v>5214</v>
      </c>
      <c r="L80" s="292">
        <v>621</v>
      </c>
      <c r="M80" s="292">
        <v>621</v>
      </c>
      <c r="N80" s="292">
        <v>517</v>
      </c>
      <c r="O80" s="292">
        <v>517</v>
      </c>
      <c r="P80" s="292">
        <v>517</v>
      </c>
      <c r="Q80" s="292">
        <v>12</v>
      </c>
      <c r="R80" s="292">
        <v>1</v>
      </c>
      <c r="S80" s="292">
        <v>1</v>
      </c>
      <c r="T80" s="292">
        <v>0</v>
      </c>
      <c r="U80" s="292">
        <v>0</v>
      </c>
      <c r="V80" s="292">
        <v>0</v>
      </c>
      <c r="W80" s="292">
        <v>0</v>
      </c>
      <c r="X80" s="292">
        <v>0</v>
      </c>
      <c r="Y80" s="292">
        <v>0</v>
      </c>
      <c r="Z80" s="292">
        <v>0</v>
      </c>
      <c r="AA80" s="292">
        <v>0</v>
      </c>
      <c r="AB80" s="292">
        <v>0</v>
      </c>
      <c r="AC80" s="292">
        <v>0</v>
      </c>
      <c r="AD80" s="292">
        <v>0</v>
      </c>
      <c r="AE80" s="522">
        <v>1</v>
      </c>
      <c r="AF80" s="406">
        <v>0</v>
      </c>
      <c r="AG80" s="406">
        <v>0</v>
      </c>
      <c r="AH80" s="406"/>
      <c r="AI80" s="406"/>
      <c r="AJ80" s="406"/>
      <c r="AK80" s="406"/>
      <c r="AL80" s="406"/>
      <c r="AM80" s="406"/>
      <c r="AN80" s="406"/>
      <c r="AO80" s="406"/>
      <c r="AP80" s="406"/>
      <c r="AQ80" s="406"/>
      <c r="AR80" s="406"/>
      <c r="AS80" s="293">
        <f>SUM(AE80:AR80)</f>
        <v>1</v>
      </c>
    </row>
    <row r="81" spans="1:46"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v>1</v>
      </c>
      <c r="AF81" s="407">
        <v>0</v>
      </c>
      <c r="AG81" s="407">
        <v>0</v>
      </c>
      <c r="AH81" s="407">
        <v>0</v>
      </c>
      <c r="AI81" s="407">
        <v>0</v>
      </c>
      <c r="AJ81" s="407">
        <f>AJ80</f>
        <v>0</v>
      </c>
      <c r="AK81" s="407">
        <f t="shared" ref="AK81" si="101">AK80</f>
        <v>0</v>
      </c>
      <c r="AL81" s="407">
        <f t="shared" ref="AL81" si="102">AL80</f>
        <v>0</v>
      </c>
      <c r="AM81" s="407">
        <f t="shared" ref="AM81" si="103">AM80</f>
        <v>0</v>
      </c>
      <c r="AN81" s="407">
        <f t="shared" ref="AN81" si="104">AN80</f>
        <v>0</v>
      </c>
      <c r="AO81" s="407">
        <f t="shared" ref="AO81" si="105">AO80</f>
        <v>0</v>
      </c>
      <c r="AP81" s="407">
        <f t="shared" ref="AP81" si="106">AP80</f>
        <v>0</v>
      </c>
      <c r="AQ81" s="407">
        <f t="shared" ref="AQ81" si="107">AQ80</f>
        <v>0</v>
      </c>
      <c r="AR81" s="407">
        <f t="shared" ref="AR81" si="108">AR80</f>
        <v>0</v>
      </c>
      <c r="AS81" s="294"/>
    </row>
    <row r="82" spans="1:46" s="504" customFormat="1" hidden="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hidden="1" outlineLevel="1">
      <c r="A83" s="512"/>
      <c r="B83" s="285" t="s">
        <v>487</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hidden="1" outlineLevel="1">
      <c r="A84" s="511">
        <v>15</v>
      </c>
      <c r="B84" s="291" t="s">
        <v>492</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v>0</v>
      </c>
      <c r="AF85" s="407">
        <v>0</v>
      </c>
      <c r="AG85" s="407">
        <v>0</v>
      </c>
      <c r="AH85" s="407">
        <v>0</v>
      </c>
      <c r="AI85" s="407">
        <v>0</v>
      </c>
      <c r="AJ85" s="407">
        <f>AJ84</f>
        <v>0</v>
      </c>
      <c r="AK85" s="407">
        <f t="shared" ref="AK85:AR85" si="109">AK84</f>
        <v>0</v>
      </c>
      <c r="AL85" s="407">
        <f t="shared" si="109"/>
        <v>0</v>
      </c>
      <c r="AM85" s="407">
        <f t="shared" si="109"/>
        <v>0</v>
      </c>
      <c r="AN85" s="407">
        <f t="shared" si="109"/>
        <v>0</v>
      </c>
      <c r="AO85" s="407">
        <f t="shared" si="109"/>
        <v>0</v>
      </c>
      <c r="AP85" s="407">
        <f t="shared" si="109"/>
        <v>0</v>
      </c>
      <c r="AQ85" s="407">
        <f t="shared" si="109"/>
        <v>0</v>
      </c>
      <c r="AR85" s="407">
        <f t="shared" si="109"/>
        <v>0</v>
      </c>
      <c r="AS85" s="294"/>
    </row>
    <row r="86" spans="1:46"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idden="1" outlineLevel="1">
      <c r="A87" s="511">
        <v>16</v>
      </c>
      <c r="B87" s="321" t="s">
        <v>488</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idden="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v>0</v>
      </c>
      <c r="AF88" s="407">
        <v>0</v>
      </c>
      <c r="AG88" s="407">
        <v>0</v>
      </c>
      <c r="AH88" s="407">
        <v>0</v>
      </c>
      <c r="AI88" s="407">
        <v>0</v>
      </c>
      <c r="AJ88" s="407">
        <f>AJ87</f>
        <v>0</v>
      </c>
      <c r="AK88" s="407">
        <f t="shared" ref="AK88:AR88" si="110">AK87</f>
        <v>0</v>
      </c>
      <c r="AL88" s="407">
        <f t="shared" si="110"/>
        <v>0</v>
      </c>
      <c r="AM88" s="407">
        <f t="shared" si="110"/>
        <v>0</v>
      </c>
      <c r="AN88" s="407">
        <f t="shared" si="110"/>
        <v>0</v>
      </c>
      <c r="AO88" s="407">
        <f t="shared" si="110"/>
        <v>0</v>
      </c>
      <c r="AP88" s="407">
        <f t="shared" si="110"/>
        <v>0</v>
      </c>
      <c r="AQ88" s="407">
        <f t="shared" si="110"/>
        <v>0</v>
      </c>
      <c r="AR88" s="407">
        <f t="shared" si="110"/>
        <v>0</v>
      </c>
      <c r="AS88" s="294"/>
    </row>
    <row r="89" spans="1:46" s="280" customFormat="1" hidden="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hidden="1" outlineLevel="1">
      <c r="B90" s="508" t="s">
        <v>493</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idden="1"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v>0</v>
      </c>
      <c r="AF92" s="407">
        <v>0</v>
      </c>
      <c r="AG92" s="407">
        <v>0</v>
      </c>
      <c r="AH92" s="407">
        <v>0</v>
      </c>
      <c r="AI92" s="407">
        <v>0</v>
      </c>
      <c r="AJ92" s="407">
        <f t="shared" ref="AF92:AR92" si="111">AJ91</f>
        <v>0</v>
      </c>
      <c r="AK92" s="407">
        <f t="shared" si="111"/>
        <v>0</v>
      </c>
      <c r="AL92" s="407">
        <f t="shared" si="111"/>
        <v>0</v>
      </c>
      <c r="AM92" s="407">
        <f t="shared" si="111"/>
        <v>0</v>
      </c>
      <c r="AN92" s="407">
        <f t="shared" si="111"/>
        <v>0</v>
      </c>
      <c r="AO92" s="407">
        <f t="shared" si="111"/>
        <v>0</v>
      </c>
      <c r="AP92" s="407">
        <f t="shared" si="111"/>
        <v>0</v>
      </c>
      <c r="AQ92" s="407">
        <f t="shared" si="111"/>
        <v>0</v>
      </c>
      <c r="AR92" s="407">
        <f t="shared" si="111"/>
        <v>0</v>
      </c>
      <c r="AS92" s="303"/>
    </row>
    <row r="93" spans="1:46"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idden="1"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v>0</v>
      </c>
      <c r="AF95" s="407">
        <v>0</v>
      </c>
      <c r="AG95" s="407">
        <v>0</v>
      </c>
      <c r="AH95" s="407">
        <v>0</v>
      </c>
      <c r="AI95" s="407">
        <v>0</v>
      </c>
      <c r="AJ95" s="407">
        <f t="shared" ref="AJ95" si="112">AJ94</f>
        <v>0</v>
      </c>
      <c r="AK95" s="407">
        <f t="shared" ref="AK95" si="113">AK94</f>
        <v>0</v>
      </c>
      <c r="AL95" s="407">
        <f t="shared" ref="AL95" si="114">AL94</f>
        <v>0</v>
      </c>
      <c r="AM95" s="407">
        <f t="shared" ref="AM95" si="115">AM94</f>
        <v>0</v>
      </c>
      <c r="AN95" s="407">
        <f t="shared" ref="AN95" si="116">AN94</f>
        <v>0</v>
      </c>
      <c r="AO95" s="407">
        <f t="shared" ref="AO95" si="117">AO94</f>
        <v>0</v>
      </c>
      <c r="AP95" s="407">
        <f t="shared" ref="AP95" si="118">AP94</f>
        <v>0</v>
      </c>
      <c r="AQ95" s="407">
        <f t="shared" ref="AQ95" si="119">AQ94</f>
        <v>0</v>
      </c>
      <c r="AR95" s="407">
        <f t="shared" ref="AR95" si="120">AR94</f>
        <v>0</v>
      </c>
      <c r="AS95" s="303"/>
    </row>
    <row r="96" spans="1:46"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idden="1"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v>0</v>
      </c>
      <c r="AF98" s="407">
        <v>0</v>
      </c>
      <c r="AG98" s="407">
        <v>0</v>
      </c>
      <c r="AH98" s="407">
        <v>0</v>
      </c>
      <c r="AI98" s="407">
        <v>0</v>
      </c>
      <c r="AJ98" s="407">
        <f t="shared" ref="AF98:AR98" si="121">AJ97</f>
        <v>0</v>
      </c>
      <c r="AK98" s="407">
        <f t="shared" si="121"/>
        <v>0</v>
      </c>
      <c r="AL98" s="407">
        <f t="shared" si="121"/>
        <v>0</v>
      </c>
      <c r="AM98" s="407">
        <f t="shared" si="121"/>
        <v>0</v>
      </c>
      <c r="AN98" s="407">
        <f t="shared" si="121"/>
        <v>0</v>
      </c>
      <c r="AO98" s="407">
        <f t="shared" si="121"/>
        <v>0</v>
      </c>
      <c r="AP98" s="407">
        <f t="shared" si="121"/>
        <v>0</v>
      </c>
      <c r="AQ98" s="407">
        <f t="shared" si="121"/>
        <v>0</v>
      </c>
      <c r="AR98" s="407">
        <f t="shared" si="121"/>
        <v>0</v>
      </c>
      <c r="AS98" s="294"/>
    </row>
    <row r="99" spans="1:4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idden="1"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v>0</v>
      </c>
      <c r="AF101" s="407">
        <v>0</v>
      </c>
      <c r="AG101" s="407">
        <v>0</v>
      </c>
      <c r="AH101" s="407">
        <v>0</v>
      </c>
      <c r="AI101" s="407">
        <v>0</v>
      </c>
      <c r="AJ101" s="407">
        <f t="shared" ref="AE101:AR101" si="122">AJ100</f>
        <v>0</v>
      </c>
      <c r="AK101" s="407">
        <f t="shared" si="122"/>
        <v>0</v>
      </c>
      <c r="AL101" s="407">
        <f t="shared" si="122"/>
        <v>0</v>
      </c>
      <c r="AM101" s="407">
        <f t="shared" si="122"/>
        <v>0</v>
      </c>
      <c r="AN101" s="407">
        <f t="shared" si="122"/>
        <v>0</v>
      </c>
      <c r="AO101" s="407">
        <f t="shared" si="122"/>
        <v>0</v>
      </c>
      <c r="AP101" s="407">
        <f t="shared" si="122"/>
        <v>0</v>
      </c>
      <c r="AQ101" s="407">
        <f t="shared" si="122"/>
        <v>0</v>
      </c>
      <c r="AR101" s="407">
        <f t="shared" si="122"/>
        <v>0</v>
      </c>
      <c r="AS101" s="303"/>
    </row>
    <row r="102" spans="1:45" ht="15.75"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hidden="1"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hidden="1"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idden="1" outlineLevel="1">
      <c r="A105" s="511">
        <v>21</v>
      </c>
      <c r="B105" s="509" t="s">
        <v>113</v>
      </c>
      <c r="C105" s="288" t="s">
        <v>25</v>
      </c>
      <c r="D105" s="292">
        <v>272096</v>
      </c>
      <c r="E105" s="292">
        <v>269742</v>
      </c>
      <c r="F105" s="292">
        <v>269742</v>
      </c>
      <c r="G105" s="292">
        <v>269742</v>
      </c>
      <c r="H105" s="292">
        <v>269742</v>
      </c>
      <c r="I105" s="292">
        <v>269742</v>
      </c>
      <c r="J105" s="292">
        <v>269742</v>
      </c>
      <c r="K105" s="292">
        <v>269587</v>
      </c>
      <c r="L105" s="292">
        <v>269587</v>
      </c>
      <c r="M105" s="292">
        <v>269587</v>
      </c>
      <c r="N105" s="292">
        <v>252904</v>
      </c>
      <c r="O105" s="292">
        <v>250549</v>
      </c>
      <c r="P105" s="292">
        <v>250549</v>
      </c>
      <c r="Q105" s="288"/>
      <c r="R105" s="292">
        <v>17</v>
      </c>
      <c r="S105" s="292">
        <v>17</v>
      </c>
      <c r="T105" s="292">
        <v>17</v>
      </c>
      <c r="U105" s="292">
        <v>17</v>
      </c>
      <c r="V105" s="292">
        <v>17</v>
      </c>
      <c r="W105" s="292">
        <v>17</v>
      </c>
      <c r="X105" s="292">
        <v>17</v>
      </c>
      <c r="Y105" s="292">
        <v>17</v>
      </c>
      <c r="Z105" s="292">
        <v>17</v>
      </c>
      <c r="AA105" s="292">
        <v>17</v>
      </c>
      <c r="AB105" s="292">
        <v>16</v>
      </c>
      <c r="AC105" s="292">
        <v>15</v>
      </c>
      <c r="AD105" s="292">
        <v>15</v>
      </c>
      <c r="AE105" s="522">
        <v>1</v>
      </c>
      <c r="AF105" s="406">
        <v>0</v>
      </c>
      <c r="AG105" s="406">
        <v>0</v>
      </c>
      <c r="AH105" s="406"/>
      <c r="AI105" s="406"/>
      <c r="AJ105" s="406"/>
      <c r="AK105" s="406"/>
      <c r="AL105" s="406"/>
      <c r="AM105" s="406"/>
      <c r="AN105" s="406"/>
      <c r="AO105" s="406"/>
      <c r="AP105" s="406"/>
      <c r="AQ105" s="406"/>
      <c r="AR105" s="406"/>
      <c r="AS105" s="293">
        <f>SUM(AE105:AR105)</f>
        <v>1</v>
      </c>
    </row>
    <row r="106" spans="1:45" hidden="1" outlineLevel="1">
      <c r="B106" s="291" t="s">
        <v>266</v>
      </c>
      <c r="C106" s="288" t="s">
        <v>163</v>
      </c>
      <c r="D106" s="292">
        <v>26760</v>
      </c>
      <c r="E106" s="292">
        <v>26378</v>
      </c>
      <c r="F106" s="292">
        <v>26378</v>
      </c>
      <c r="G106" s="292">
        <v>26378</v>
      </c>
      <c r="H106" s="292">
        <v>26378</v>
      </c>
      <c r="I106" s="292">
        <v>26378</v>
      </c>
      <c r="J106" s="292">
        <v>26378</v>
      </c>
      <c r="K106" s="292">
        <v>26363</v>
      </c>
      <c r="L106" s="292">
        <v>26363</v>
      </c>
      <c r="M106" s="292">
        <v>26363</v>
      </c>
      <c r="N106" s="292">
        <v>24745</v>
      </c>
      <c r="O106" s="292">
        <v>24764</v>
      </c>
      <c r="P106" s="292">
        <v>24764</v>
      </c>
      <c r="Q106" s="288"/>
      <c r="R106" s="292">
        <v>2</v>
      </c>
      <c r="S106" s="292">
        <v>2</v>
      </c>
      <c r="T106" s="292">
        <v>2</v>
      </c>
      <c r="U106" s="292">
        <v>2</v>
      </c>
      <c r="V106" s="292">
        <v>2</v>
      </c>
      <c r="W106" s="292">
        <v>2</v>
      </c>
      <c r="X106" s="292">
        <v>2</v>
      </c>
      <c r="Y106" s="292">
        <v>2</v>
      </c>
      <c r="Z106" s="292">
        <v>2</v>
      </c>
      <c r="AA106" s="292">
        <v>2</v>
      </c>
      <c r="AB106" s="292">
        <v>2</v>
      </c>
      <c r="AC106" s="292">
        <v>2</v>
      </c>
      <c r="AD106" s="292">
        <v>2</v>
      </c>
      <c r="AE106" s="407">
        <v>1</v>
      </c>
      <c r="AF106" s="407">
        <v>0</v>
      </c>
      <c r="AG106" s="407">
        <v>0</v>
      </c>
      <c r="AH106" s="407">
        <v>0</v>
      </c>
      <c r="AI106" s="407">
        <v>0</v>
      </c>
      <c r="AJ106" s="407">
        <f t="shared" ref="AJ106" si="123">AJ105</f>
        <v>0</v>
      </c>
      <c r="AK106" s="407">
        <f t="shared" ref="AK106" si="124">AK105</f>
        <v>0</v>
      </c>
      <c r="AL106" s="407">
        <f t="shared" ref="AL106" si="125">AL105</f>
        <v>0</v>
      </c>
      <c r="AM106" s="407">
        <f t="shared" ref="AM106" si="126">AM105</f>
        <v>0</v>
      </c>
      <c r="AN106" s="407">
        <f t="shared" ref="AN106" si="127">AN105</f>
        <v>0</v>
      </c>
      <c r="AO106" s="407">
        <f t="shared" ref="AO106" si="128">AO105</f>
        <v>0</v>
      </c>
      <c r="AP106" s="407">
        <f t="shared" ref="AP106" si="129">AP105</f>
        <v>0</v>
      </c>
      <c r="AQ106" s="407">
        <f t="shared" ref="AQ106" si="130">AQ105</f>
        <v>0</v>
      </c>
      <c r="AR106" s="407">
        <f t="shared" ref="AR106" si="131">AR105</f>
        <v>0</v>
      </c>
      <c r="AS106" s="303"/>
    </row>
    <row r="107" spans="1:4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idden="1" outlineLevel="1">
      <c r="A108" s="511">
        <v>22</v>
      </c>
      <c r="B108" s="509" t="s">
        <v>114</v>
      </c>
      <c r="C108" s="288" t="s">
        <v>25</v>
      </c>
      <c r="D108" s="292">
        <v>71916</v>
      </c>
      <c r="E108" s="292">
        <v>71916</v>
      </c>
      <c r="F108" s="292">
        <v>71916</v>
      </c>
      <c r="G108" s="292">
        <v>71916</v>
      </c>
      <c r="H108" s="292">
        <v>71916</v>
      </c>
      <c r="I108" s="292">
        <v>71916</v>
      </c>
      <c r="J108" s="292">
        <v>71916</v>
      </c>
      <c r="K108" s="292">
        <v>71916</v>
      </c>
      <c r="L108" s="292">
        <v>71916</v>
      </c>
      <c r="M108" s="292">
        <v>71916</v>
      </c>
      <c r="N108" s="292">
        <v>71916</v>
      </c>
      <c r="O108" s="292">
        <v>71916</v>
      </c>
      <c r="P108" s="292">
        <v>71916</v>
      </c>
      <c r="Q108" s="288"/>
      <c r="R108" s="292">
        <v>37</v>
      </c>
      <c r="S108" s="292">
        <v>37</v>
      </c>
      <c r="T108" s="292">
        <v>37</v>
      </c>
      <c r="U108" s="292">
        <v>37</v>
      </c>
      <c r="V108" s="292">
        <v>37</v>
      </c>
      <c r="W108" s="292">
        <v>37</v>
      </c>
      <c r="X108" s="292">
        <v>37</v>
      </c>
      <c r="Y108" s="292">
        <v>37</v>
      </c>
      <c r="Z108" s="292">
        <v>37</v>
      </c>
      <c r="AA108" s="292">
        <v>37</v>
      </c>
      <c r="AB108" s="292">
        <v>37</v>
      </c>
      <c r="AC108" s="292">
        <v>37</v>
      </c>
      <c r="AD108" s="292">
        <v>37</v>
      </c>
      <c r="AE108" s="522">
        <v>1</v>
      </c>
      <c r="AF108" s="406">
        <v>0</v>
      </c>
      <c r="AG108" s="406">
        <v>0</v>
      </c>
      <c r="AH108" s="406"/>
      <c r="AI108" s="406"/>
      <c r="AJ108" s="406"/>
      <c r="AK108" s="406"/>
      <c r="AL108" s="406"/>
      <c r="AM108" s="406"/>
      <c r="AN108" s="406"/>
      <c r="AO108" s="406"/>
      <c r="AP108" s="406"/>
      <c r="AQ108" s="406"/>
      <c r="AR108" s="406"/>
      <c r="AS108" s="293">
        <f>SUM(AE108:AR108)</f>
        <v>1</v>
      </c>
    </row>
    <row r="109" spans="1:45" hidden="1" outlineLevel="1">
      <c r="B109" s="291" t="s">
        <v>266</v>
      </c>
      <c r="C109" s="288" t="s">
        <v>163</v>
      </c>
      <c r="D109" s="292">
        <v>6659</v>
      </c>
      <c r="E109" s="292">
        <v>6659</v>
      </c>
      <c r="F109" s="292">
        <v>6659</v>
      </c>
      <c r="G109" s="292">
        <v>6659</v>
      </c>
      <c r="H109" s="292">
        <v>6659</v>
      </c>
      <c r="I109" s="292">
        <v>6659</v>
      </c>
      <c r="J109" s="292">
        <v>6659</v>
      </c>
      <c r="K109" s="292">
        <v>6659</v>
      </c>
      <c r="L109" s="292">
        <v>6659</v>
      </c>
      <c r="M109" s="292">
        <v>6659</v>
      </c>
      <c r="N109" s="292">
        <v>6659</v>
      </c>
      <c r="O109" s="292">
        <v>6659</v>
      </c>
      <c r="P109" s="292">
        <v>6659</v>
      </c>
      <c r="Q109" s="288"/>
      <c r="R109" s="292">
        <v>3</v>
      </c>
      <c r="S109" s="292">
        <v>3</v>
      </c>
      <c r="T109" s="292">
        <v>3</v>
      </c>
      <c r="U109" s="292">
        <v>3</v>
      </c>
      <c r="V109" s="292">
        <v>3</v>
      </c>
      <c r="W109" s="292">
        <v>3</v>
      </c>
      <c r="X109" s="292">
        <v>3</v>
      </c>
      <c r="Y109" s="292">
        <v>3</v>
      </c>
      <c r="Z109" s="292">
        <v>3</v>
      </c>
      <c r="AA109" s="292">
        <v>3</v>
      </c>
      <c r="AB109" s="292">
        <v>3</v>
      </c>
      <c r="AC109" s="292">
        <v>3</v>
      </c>
      <c r="AD109" s="292">
        <v>3</v>
      </c>
      <c r="AE109" s="407">
        <v>1</v>
      </c>
      <c r="AF109" s="407">
        <v>0</v>
      </c>
      <c r="AG109" s="407">
        <v>0</v>
      </c>
      <c r="AH109" s="407">
        <v>0</v>
      </c>
      <c r="AI109" s="407">
        <v>0</v>
      </c>
      <c r="AJ109" s="407">
        <f t="shared" ref="AJ109" si="132">AJ108</f>
        <v>0</v>
      </c>
      <c r="AK109" s="407">
        <f t="shared" ref="AK109" si="133">AK108</f>
        <v>0</v>
      </c>
      <c r="AL109" s="407">
        <f t="shared" ref="AL109" si="134">AL108</f>
        <v>0</v>
      </c>
      <c r="AM109" s="407">
        <f t="shared" ref="AM109" si="135">AM108</f>
        <v>0</v>
      </c>
      <c r="AN109" s="407">
        <f t="shared" ref="AN109" si="136">AN108</f>
        <v>0</v>
      </c>
      <c r="AO109" s="407">
        <f t="shared" ref="AO109" si="137">AO108</f>
        <v>0</v>
      </c>
      <c r="AP109" s="407">
        <f t="shared" ref="AP109" si="138">AP108</f>
        <v>0</v>
      </c>
      <c r="AQ109" s="407">
        <f t="shared" ref="AQ109" si="139">AQ108</f>
        <v>0</v>
      </c>
      <c r="AR109" s="407">
        <f t="shared" ref="AR109" si="140">AR108</f>
        <v>0</v>
      </c>
      <c r="AS109" s="303"/>
    </row>
    <row r="110" spans="1:4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idden="1"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hidden="1"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v>0</v>
      </c>
      <c r="AF112" s="407">
        <v>0</v>
      </c>
      <c r="AG112" s="407">
        <v>0</v>
      </c>
      <c r="AH112" s="407">
        <v>0</v>
      </c>
      <c r="AI112" s="407">
        <v>0</v>
      </c>
      <c r="AJ112" s="407">
        <f t="shared" ref="AJ112" si="141">AJ111</f>
        <v>0</v>
      </c>
      <c r="AK112" s="407">
        <f t="shared" ref="AK112" si="142">AK111</f>
        <v>0</v>
      </c>
      <c r="AL112" s="407">
        <f t="shared" ref="AL112" si="143">AL111</f>
        <v>0</v>
      </c>
      <c r="AM112" s="407">
        <f t="shared" ref="AM112" si="144">AM111</f>
        <v>0</v>
      </c>
      <c r="AN112" s="407">
        <f t="shared" ref="AN112" si="145">AN111</f>
        <v>0</v>
      </c>
      <c r="AO112" s="407">
        <f t="shared" ref="AO112" si="146">AO111</f>
        <v>0</v>
      </c>
      <c r="AP112" s="407">
        <f t="shared" ref="AP112" si="147">AP111</f>
        <v>0</v>
      </c>
      <c r="AQ112" s="407">
        <f t="shared" ref="AQ112" si="148">AQ111</f>
        <v>0</v>
      </c>
      <c r="AR112" s="407">
        <f t="shared" ref="AR112" si="149">AR111</f>
        <v>0</v>
      </c>
      <c r="AS112" s="303"/>
    </row>
    <row r="113" spans="1:4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idden="1"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v>0</v>
      </c>
      <c r="AF115" s="407">
        <v>0</v>
      </c>
      <c r="AG115" s="407">
        <v>0</v>
      </c>
      <c r="AH115" s="407">
        <v>0</v>
      </c>
      <c r="AI115" s="407">
        <v>0</v>
      </c>
      <c r="AJ115" s="407">
        <f t="shared" ref="AJ115" si="150">AJ114</f>
        <v>0</v>
      </c>
      <c r="AK115" s="407">
        <f t="shared" ref="AK115" si="151">AK114</f>
        <v>0</v>
      </c>
      <c r="AL115" s="407">
        <f t="shared" ref="AL115" si="152">AL114</f>
        <v>0</v>
      </c>
      <c r="AM115" s="407">
        <f t="shared" ref="AM115" si="153">AM114</f>
        <v>0</v>
      </c>
      <c r="AN115" s="407">
        <f t="shared" ref="AN115" si="154">AN114</f>
        <v>0</v>
      </c>
      <c r="AO115" s="407">
        <f t="shared" ref="AO115" si="155">AO114</f>
        <v>0</v>
      </c>
      <c r="AP115" s="407">
        <f t="shared" ref="AP115" si="156">AP114</f>
        <v>0</v>
      </c>
      <c r="AQ115" s="407">
        <f t="shared" ref="AQ115" si="157">AQ114</f>
        <v>0</v>
      </c>
      <c r="AR115" s="407">
        <f t="shared" ref="AR115" si="158">AR114</f>
        <v>0</v>
      </c>
      <c r="AS115" s="303"/>
    </row>
    <row r="116" spans="1:4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hidden="1" outlineLevel="1">
      <c r="B117" s="285" t="s">
        <v>497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idden="1"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v>0</v>
      </c>
      <c r="AF119" s="407">
        <v>0</v>
      </c>
      <c r="AG119" s="407">
        <v>0</v>
      </c>
      <c r="AH119" s="407">
        <v>0</v>
      </c>
      <c r="AI119" s="407">
        <v>0</v>
      </c>
      <c r="AJ119" s="407">
        <f t="shared" ref="AJ119" si="159">AJ118</f>
        <v>0</v>
      </c>
      <c r="AK119" s="407">
        <f t="shared" ref="AK119" si="160">AK118</f>
        <v>0</v>
      </c>
      <c r="AL119" s="407">
        <f t="shared" ref="AL119" si="161">AL118</f>
        <v>0</v>
      </c>
      <c r="AM119" s="407">
        <f t="shared" ref="AM119" si="162">AM118</f>
        <v>0</v>
      </c>
      <c r="AN119" s="407">
        <f t="shared" ref="AN119" si="163">AN118</f>
        <v>0</v>
      </c>
      <c r="AO119" s="407">
        <f t="shared" ref="AO119" si="164">AO118</f>
        <v>0</v>
      </c>
      <c r="AP119" s="407">
        <f t="shared" ref="AP119" si="165">AP118</f>
        <v>0</v>
      </c>
      <c r="AQ119" s="407">
        <f t="shared" ref="AQ119" si="166">AQ118</f>
        <v>0</v>
      </c>
      <c r="AR119" s="407">
        <f t="shared" ref="AR119" si="167">AR118</f>
        <v>0</v>
      </c>
      <c r="AS119" s="303"/>
    </row>
    <row r="120" spans="1:4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idden="1" outlineLevel="1">
      <c r="A121" s="511">
        <v>26</v>
      </c>
      <c r="B121" s="509" t="s">
        <v>118</v>
      </c>
      <c r="C121" s="288" t="s">
        <v>25</v>
      </c>
      <c r="D121" s="292">
        <v>157549</v>
      </c>
      <c r="E121" s="292">
        <v>157549</v>
      </c>
      <c r="F121" s="292">
        <v>157549</v>
      </c>
      <c r="G121" s="292">
        <v>157549</v>
      </c>
      <c r="H121" s="292">
        <v>157549</v>
      </c>
      <c r="I121" s="292">
        <v>157549</v>
      </c>
      <c r="J121" s="292">
        <v>155887</v>
      </c>
      <c r="K121" s="292">
        <v>155887</v>
      </c>
      <c r="L121" s="292">
        <v>155887</v>
      </c>
      <c r="M121" s="292">
        <v>150469</v>
      </c>
      <c r="N121" s="292">
        <v>137532</v>
      </c>
      <c r="O121" s="292">
        <v>137532</v>
      </c>
      <c r="P121" s="292">
        <v>137532</v>
      </c>
      <c r="Q121" s="292">
        <v>12</v>
      </c>
      <c r="R121" s="292">
        <v>11</v>
      </c>
      <c r="S121" s="292">
        <v>11</v>
      </c>
      <c r="T121" s="292">
        <v>11</v>
      </c>
      <c r="U121" s="292">
        <v>11</v>
      </c>
      <c r="V121" s="292">
        <v>11</v>
      </c>
      <c r="W121" s="292">
        <v>11</v>
      </c>
      <c r="X121" s="292">
        <v>11</v>
      </c>
      <c r="Y121" s="292">
        <v>11</v>
      </c>
      <c r="Z121" s="292">
        <v>11</v>
      </c>
      <c r="AA121" s="292">
        <v>11</v>
      </c>
      <c r="AB121" s="292">
        <v>9</v>
      </c>
      <c r="AC121" s="292">
        <v>9</v>
      </c>
      <c r="AD121" s="292">
        <v>9</v>
      </c>
      <c r="AE121" s="422">
        <v>0</v>
      </c>
      <c r="AF121" s="522">
        <v>0.12</v>
      </c>
      <c r="AG121" s="522">
        <v>0.88</v>
      </c>
      <c r="AH121" s="406"/>
      <c r="AI121" s="522"/>
      <c r="AJ121" s="406"/>
      <c r="AK121" s="406"/>
      <c r="AL121" s="411"/>
      <c r="AM121" s="411"/>
      <c r="AN121" s="411"/>
      <c r="AO121" s="411"/>
      <c r="AP121" s="411"/>
      <c r="AQ121" s="411"/>
      <c r="AR121" s="411"/>
      <c r="AS121" s="293">
        <f>SUM(AE121:AR121)</f>
        <v>1</v>
      </c>
    </row>
    <row r="122" spans="1:45" hidden="1" outlineLevel="1">
      <c r="B122" s="291" t="s">
        <v>266</v>
      </c>
      <c r="C122" s="288" t="s">
        <v>163</v>
      </c>
      <c r="D122" s="292">
        <v>339035</v>
      </c>
      <c r="E122" s="292">
        <v>339035</v>
      </c>
      <c r="F122" s="292">
        <v>339035</v>
      </c>
      <c r="G122" s="292">
        <v>339035</v>
      </c>
      <c r="H122" s="292">
        <v>339035</v>
      </c>
      <c r="I122" s="292">
        <v>339035</v>
      </c>
      <c r="J122" s="292">
        <v>340698</v>
      </c>
      <c r="K122" s="292">
        <v>340698</v>
      </c>
      <c r="L122" s="292">
        <v>340698</v>
      </c>
      <c r="M122" s="292">
        <v>323257</v>
      </c>
      <c r="N122" s="292">
        <v>277804</v>
      </c>
      <c r="O122" s="292">
        <v>277804</v>
      </c>
      <c r="P122" s="292">
        <v>230183</v>
      </c>
      <c r="Q122" s="292">
        <f>Q121</f>
        <v>12</v>
      </c>
      <c r="R122" s="292">
        <v>54</v>
      </c>
      <c r="S122" s="292">
        <v>54</v>
      </c>
      <c r="T122" s="292">
        <v>54</v>
      </c>
      <c r="U122" s="292">
        <v>54</v>
      </c>
      <c r="V122" s="292">
        <v>54</v>
      </c>
      <c r="W122" s="292">
        <v>54</v>
      </c>
      <c r="X122" s="292">
        <v>54</v>
      </c>
      <c r="Y122" s="292">
        <v>54</v>
      </c>
      <c r="Z122" s="292">
        <v>54</v>
      </c>
      <c r="AA122" s="292">
        <v>51</v>
      </c>
      <c r="AB122" s="292">
        <v>44</v>
      </c>
      <c r="AC122" s="292">
        <v>44</v>
      </c>
      <c r="AD122" s="292">
        <v>39</v>
      </c>
      <c r="AE122" s="407">
        <v>0</v>
      </c>
      <c r="AF122" s="407">
        <v>0.1249</v>
      </c>
      <c r="AG122" s="407">
        <v>0.87509999999999999</v>
      </c>
      <c r="AH122" s="407">
        <v>0</v>
      </c>
      <c r="AI122" s="407">
        <v>0</v>
      </c>
      <c r="AJ122" s="407">
        <f t="shared" ref="AJ122" si="168">AJ121</f>
        <v>0</v>
      </c>
      <c r="AK122" s="407">
        <f t="shared" ref="AK122" si="169">AK121</f>
        <v>0</v>
      </c>
      <c r="AL122" s="407">
        <f t="shared" ref="AL122" si="170">AL121</f>
        <v>0</v>
      </c>
      <c r="AM122" s="407">
        <f t="shared" ref="AM122" si="171">AM121</f>
        <v>0</v>
      </c>
      <c r="AN122" s="407">
        <f t="shared" ref="AN122" si="172">AN121</f>
        <v>0</v>
      </c>
      <c r="AO122" s="407">
        <f t="shared" ref="AO122" si="173">AO121</f>
        <v>0</v>
      </c>
      <c r="AP122" s="407">
        <f t="shared" ref="AP122" si="174">AP121</f>
        <v>0</v>
      </c>
      <c r="AQ122" s="407">
        <f t="shared" ref="AQ122" si="175">AQ121</f>
        <v>0</v>
      </c>
      <c r="AR122" s="407">
        <f t="shared" ref="AR122" si="176">AR121</f>
        <v>0</v>
      </c>
      <c r="AS122" s="303"/>
    </row>
    <row r="123" spans="1:4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idden="1"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v>0</v>
      </c>
      <c r="AF125" s="407">
        <v>0</v>
      </c>
      <c r="AG125" s="407">
        <v>0</v>
      </c>
      <c r="AH125" s="407">
        <v>0</v>
      </c>
      <c r="AI125" s="407">
        <v>0</v>
      </c>
      <c r="AJ125" s="407">
        <f t="shared" ref="AJ125" si="177">AJ124</f>
        <v>0</v>
      </c>
      <c r="AK125" s="407">
        <f t="shared" ref="AK125" si="178">AK124</f>
        <v>0</v>
      </c>
      <c r="AL125" s="407">
        <f t="shared" ref="AL125" si="179">AL124</f>
        <v>0</v>
      </c>
      <c r="AM125" s="407">
        <f t="shared" ref="AM125" si="180">AM124</f>
        <v>0</v>
      </c>
      <c r="AN125" s="407">
        <f t="shared" ref="AN125" si="181">AN124</f>
        <v>0</v>
      </c>
      <c r="AO125" s="407">
        <f t="shared" ref="AO125" si="182">AO124</f>
        <v>0</v>
      </c>
      <c r="AP125" s="407">
        <f t="shared" ref="AP125" si="183">AP124</f>
        <v>0</v>
      </c>
      <c r="AQ125" s="407">
        <f t="shared" ref="AQ125" si="184">AQ124</f>
        <v>0</v>
      </c>
      <c r="AR125" s="407">
        <f t="shared" ref="AR125" si="185">AR124</f>
        <v>0</v>
      </c>
      <c r="AS125" s="303"/>
    </row>
    <row r="126" spans="1:4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v>0</v>
      </c>
      <c r="AF128" s="407">
        <v>0</v>
      </c>
      <c r="AG128" s="407">
        <v>0</v>
      </c>
      <c r="AH128" s="407">
        <v>0</v>
      </c>
      <c r="AI128" s="407">
        <v>0</v>
      </c>
      <c r="AJ128" s="407">
        <f t="shared" ref="AJ128" si="186">AJ127</f>
        <v>0</v>
      </c>
      <c r="AK128" s="407">
        <f t="shared" ref="AK128" si="187">AK127</f>
        <v>0</v>
      </c>
      <c r="AL128" s="407">
        <f t="shared" ref="AL128" si="188">AL127</f>
        <v>0</v>
      </c>
      <c r="AM128" s="407">
        <f t="shared" ref="AM128" si="189">AM127</f>
        <v>0</v>
      </c>
      <c r="AN128" s="407">
        <f t="shared" ref="AN128" si="190">AN127</f>
        <v>0</v>
      </c>
      <c r="AO128" s="407">
        <f t="shared" ref="AO128" si="191">AO127</f>
        <v>0</v>
      </c>
      <c r="AP128" s="407">
        <f t="shared" ref="AP128" si="192">AP127</f>
        <v>0</v>
      </c>
      <c r="AQ128" s="407">
        <f t="shared" ref="AQ128" si="193">AQ127</f>
        <v>0</v>
      </c>
      <c r="AR128" s="407">
        <f t="shared" ref="AR128" si="194">AR127</f>
        <v>0</v>
      </c>
      <c r="AS128" s="303"/>
    </row>
    <row r="129" spans="1:4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v>0</v>
      </c>
      <c r="AF131" s="407">
        <v>0</v>
      </c>
      <c r="AG131" s="407">
        <v>0</v>
      </c>
      <c r="AH131" s="407">
        <v>0</v>
      </c>
      <c r="AI131" s="407">
        <v>0</v>
      </c>
      <c r="AJ131" s="407">
        <f t="shared" ref="AJ131" si="195">AJ130</f>
        <v>0</v>
      </c>
      <c r="AK131" s="407">
        <f t="shared" ref="AK131" si="196">AK130</f>
        <v>0</v>
      </c>
      <c r="AL131" s="407">
        <f t="shared" ref="AL131" si="197">AL130</f>
        <v>0</v>
      </c>
      <c r="AM131" s="407">
        <f t="shared" ref="AM131" si="198">AM130</f>
        <v>0</v>
      </c>
      <c r="AN131" s="407">
        <f t="shared" ref="AN131" si="199">AN130</f>
        <v>0</v>
      </c>
      <c r="AO131" s="407">
        <f t="shared" ref="AO131" si="200">AO130</f>
        <v>0</v>
      </c>
      <c r="AP131" s="407">
        <f t="shared" ref="AP131" si="201">AP130</f>
        <v>0</v>
      </c>
      <c r="AQ131" s="407">
        <f t="shared" ref="AQ131" si="202">AQ130</f>
        <v>0</v>
      </c>
      <c r="AR131" s="407">
        <f t="shared" ref="AR131" si="203">AR130</f>
        <v>0</v>
      </c>
      <c r="AS131" s="303"/>
    </row>
    <row r="132" spans="1:4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v>0</v>
      </c>
      <c r="AF134" s="407">
        <v>0</v>
      </c>
      <c r="AG134" s="407">
        <v>0</v>
      </c>
      <c r="AH134" s="407">
        <v>0</v>
      </c>
      <c r="AI134" s="407">
        <v>0</v>
      </c>
      <c r="AJ134" s="407">
        <f t="shared" ref="AJ134" si="204">AJ133</f>
        <v>0</v>
      </c>
      <c r="AK134" s="407">
        <f t="shared" ref="AK134" si="205">AK133</f>
        <v>0</v>
      </c>
      <c r="AL134" s="407">
        <f t="shared" ref="AL134" si="206">AL133</f>
        <v>0</v>
      </c>
      <c r="AM134" s="407">
        <f t="shared" ref="AM134" si="207">AM133</f>
        <v>0</v>
      </c>
      <c r="AN134" s="407">
        <f t="shared" ref="AN134" si="208">AN133</f>
        <v>0</v>
      </c>
      <c r="AO134" s="407">
        <f t="shared" ref="AO134" si="209">AO133</f>
        <v>0</v>
      </c>
      <c r="AP134" s="407">
        <f t="shared" ref="AP134" si="210">AP133</f>
        <v>0</v>
      </c>
      <c r="AQ134" s="407">
        <f t="shared" ref="AQ134" si="211">AQ133</f>
        <v>0</v>
      </c>
      <c r="AR134" s="407">
        <f t="shared" ref="AR134" si="212">AR133</f>
        <v>0</v>
      </c>
      <c r="AS134" s="303"/>
    </row>
    <row r="135" spans="1:4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idden="1"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v>0</v>
      </c>
      <c r="AF137" s="407">
        <v>0</v>
      </c>
      <c r="AG137" s="407">
        <v>0</v>
      </c>
      <c r="AH137" s="407">
        <v>0</v>
      </c>
      <c r="AI137" s="407">
        <v>0</v>
      </c>
      <c r="AJ137" s="407">
        <f t="shared" ref="AJ137" si="213">AJ136</f>
        <v>0</v>
      </c>
      <c r="AK137" s="407">
        <f t="shared" ref="AK137" si="214">AK136</f>
        <v>0</v>
      </c>
      <c r="AL137" s="407">
        <f t="shared" ref="AL137" si="215">AL136</f>
        <v>0</v>
      </c>
      <c r="AM137" s="407">
        <f t="shared" ref="AM137" si="216">AM136</f>
        <v>0</v>
      </c>
      <c r="AN137" s="407">
        <f t="shared" ref="AN137" si="217">AN136</f>
        <v>0</v>
      </c>
      <c r="AO137" s="407">
        <f t="shared" ref="AO137" si="218">AO136</f>
        <v>0</v>
      </c>
      <c r="AP137" s="407">
        <f t="shared" ref="AP137" si="219">AP136</f>
        <v>0</v>
      </c>
      <c r="AQ137" s="407">
        <f t="shared" ref="AQ137" si="220">AQ136</f>
        <v>0</v>
      </c>
      <c r="AR137" s="407">
        <f t="shared" ref="AR137" si="221">AR136</f>
        <v>0</v>
      </c>
      <c r="AS137" s="303"/>
    </row>
    <row r="138" spans="1:45" hidden="1"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v>0</v>
      </c>
      <c r="AF140" s="407">
        <v>0</v>
      </c>
      <c r="AG140" s="407">
        <v>0</v>
      </c>
      <c r="AH140" s="407">
        <v>0</v>
      </c>
      <c r="AI140" s="407">
        <v>0</v>
      </c>
      <c r="AJ140" s="407">
        <f t="shared" ref="AJ140" si="222">AJ139</f>
        <v>0</v>
      </c>
      <c r="AK140" s="407">
        <f t="shared" ref="AK140" si="223">AK139</f>
        <v>0</v>
      </c>
      <c r="AL140" s="407">
        <f t="shared" ref="AL140" si="224">AL139</f>
        <v>0</v>
      </c>
      <c r="AM140" s="407">
        <f t="shared" ref="AM140" si="225">AM139</f>
        <v>0</v>
      </c>
      <c r="AN140" s="407">
        <f t="shared" ref="AN140" si="226">AN139</f>
        <v>0</v>
      </c>
      <c r="AO140" s="407">
        <f t="shared" ref="AO140" si="227">AO139</f>
        <v>0</v>
      </c>
      <c r="AP140" s="407">
        <f t="shared" ref="AP140" si="228">AP139</f>
        <v>0</v>
      </c>
      <c r="AQ140" s="407">
        <f t="shared" ref="AQ140" si="229">AQ139</f>
        <v>0</v>
      </c>
      <c r="AR140" s="407">
        <f t="shared" ref="AR140" si="230">AR139</f>
        <v>0</v>
      </c>
      <c r="AS140" s="303"/>
    </row>
    <row r="141" spans="1:45" hidden="1"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hidden="1"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idden="1"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v>0</v>
      </c>
      <c r="AF144" s="407">
        <v>0</v>
      </c>
      <c r="AG144" s="407">
        <v>0</v>
      </c>
      <c r="AH144" s="407">
        <v>0</v>
      </c>
      <c r="AI144" s="407">
        <v>0</v>
      </c>
      <c r="AJ144" s="407">
        <f t="shared" ref="AJ144" si="231">AJ143</f>
        <v>0</v>
      </c>
      <c r="AK144" s="407">
        <f t="shared" ref="AK144" si="232">AK143</f>
        <v>0</v>
      </c>
      <c r="AL144" s="407">
        <f t="shared" ref="AL144" si="233">AL143</f>
        <v>0</v>
      </c>
      <c r="AM144" s="407">
        <f t="shared" ref="AM144" si="234">AM143</f>
        <v>0</v>
      </c>
      <c r="AN144" s="407">
        <f t="shared" ref="AN144" si="235">AN143</f>
        <v>0</v>
      </c>
      <c r="AO144" s="407">
        <f t="shared" ref="AO144" si="236">AO143</f>
        <v>0</v>
      </c>
      <c r="AP144" s="407">
        <f t="shared" ref="AP144" si="237">AP143</f>
        <v>0</v>
      </c>
      <c r="AQ144" s="407">
        <f t="shared" ref="AQ144" si="238">AQ143</f>
        <v>0</v>
      </c>
      <c r="AR144" s="407">
        <f t="shared" ref="AR144" si="239">AR143</f>
        <v>0</v>
      </c>
      <c r="AS144" s="303"/>
    </row>
    <row r="145" spans="1:45" hidden="1"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idden="1"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v>0</v>
      </c>
      <c r="AF147" s="407">
        <v>0</v>
      </c>
      <c r="AG147" s="407">
        <v>0</v>
      </c>
      <c r="AH147" s="407">
        <v>0</v>
      </c>
      <c r="AI147" s="407">
        <v>0</v>
      </c>
      <c r="AJ147" s="407">
        <f t="shared" ref="AJ147" si="240">AJ146</f>
        <v>0</v>
      </c>
      <c r="AK147" s="407">
        <f t="shared" ref="AK147" si="241">AK146</f>
        <v>0</v>
      </c>
      <c r="AL147" s="407">
        <f t="shared" ref="AL147" si="242">AL146</f>
        <v>0</v>
      </c>
      <c r="AM147" s="407">
        <f t="shared" ref="AM147" si="243">AM146</f>
        <v>0</v>
      </c>
      <c r="AN147" s="407">
        <f t="shared" ref="AN147" si="244">AN146</f>
        <v>0</v>
      </c>
      <c r="AO147" s="407">
        <f t="shared" ref="AO147" si="245">AO146</f>
        <v>0</v>
      </c>
      <c r="AP147" s="407">
        <f t="shared" ref="AP147" si="246">AP146</f>
        <v>0</v>
      </c>
      <c r="AQ147" s="407">
        <f t="shared" ref="AQ147" si="247">AQ146</f>
        <v>0</v>
      </c>
      <c r="AR147" s="407">
        <f t="shared" ref="AR147" si="248">AR146</f>
        <v>0</v>
      </c>
      <c r="AS147" s="303"/>
    </row>
    <row r="148" spans="1:45" hidden="1"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idden="1"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v>0</v>
      </c>
      <c r="AF150" s="407">
        <v>0</v>
      </c>
      <c r="AG150" s="407">
        <v>0</v>
      </c>
      <c r="AH150" s="407">
        <v>0</v>
      </c>
      <c r="AI150" s="407">
        <v>0</v>
      </c>
      <c r="AJ150" s="407">
        <f t="shared" ref="AJ150" si="249">AJ149</f>
        <v>0</v>
      </c>
      <c r="AK150" s="407">
        <f t="shared" ref="AK150" si="250">AK149</f>
        <v>0</v>
      </c>
      <c r="AL150" s="407">
        <f t="shared" ref="AL150" si="251">AL149</f>
        <v>0</v>
      </c>
      <c r="AM150" s="407">
        <f t="shared" ref="AM150" si="252">AM149</f>
        <v>0</v>
      </c>
      <c r="AN150" s="407">
        <f t="shared" ref="AN150" si="253">AN149</f>
        <v>0</v>
      </c>
      <c r="AO150" s="407">
        <f t="shared" ref="AO150" si="254">AO149</f>
        <v>0</v>
      </c>
      <c r="AP150" s="407">
        <f t="shared" ref="AP150" si="255">AP149</f>
        <v>0</v>
      </c>
      <c r="AQ150" s="407">
        <f t="shared" ref="AQ150" si="256">AQ149</f>
        <v>0</v>
      </c>
      <c r="AR150" s="407">
        <f t="shared" ref="AR150" si="257">AR149</f>
        <v>0</v>
      </c>
      <c r="AS150" s="303"/>
    </row>
    <row r="151" spans="1:4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hidden="1"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v>0</v>
      </c>
      <c r="AF154" s="407">
        <v>0</v>
      </c>
      <c r="AG154" s="407">
        <v>0</v>
      </c>
      <c r="AH154" s="407">
        <v>0</v>
      </c>
      <c r="AI154" s="407">
        <v>0</v>
      </c>
      <c r="AJ154" s="407">
        <f t="shared" ref="AJ154" si="258">AJ153</f>
        <v>0</v>
      </c>
      <c r="AK154" s="407">
        <f t="shared" ref="AK154" si="259">AK153</f>
        <v>0</v>
      </c>
      <c r="AL154" s="407">
        <f t="shared" ref="AL154" si="260">AL153</f>
        <v>0</v>
      </c>
      <c r="AM154" s="407">
        <f t="shared" ref="AM154" si="261">AM153</f>
        <v>0</v>
      </c>
      <c r="AN154" s="407">
        <f t="shared" ref="AN154" si="262">AN153</f>
        <v>0</v>
      </c>
      <c r="AO154" s="407">
        <f t="shared" ref="AO154" si="263">AO153</f>
        <v>0</v>
      </c>
      <c r="AP154" s="407">
        <f t="shared" ref="AP154" si="264">AP153</f>
        <v>0</v>
      </c>
      <c r="AQ154" s="407">
        <f t="shared" ref="AQ154" si="265">AQ153</f>
        <v>0</v>
      </c>
      <c r="AR154" s="407">
        <f t="shared" ref="AR154" si="266">AR153</f>
        <v>0</v>
      </c>
      <c r="AS154" s="303"/>
    </row>
    <row r="155" spans="1:45" hidden="1"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idden="1"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v>0</v>
      </c>
      <c r="AF157" s="407">
        <v>0</v>
      </c>
      <c r="AG157" s="407">
        <v>0</v>
      </c>
      <c r="AH157" s="407">
        <v>0</v>
      </c>
      <c r="AI157" s="407">
        <v>0</v>
      </c>
      <c r="AJ157" s="407">
        <f t="shared" ref="AJ157" si="267">AJ156</f>
        <v>0</v>
      </c>
      <c r="AK157" s="407">
        <f t="shared" ref="AK157" si="268">AK156</f>
        <v>0</v>
      </c>
      <c r="AL157" s="407">
        <f t="shared" ref="AL157" si="269">AL156</f>
        <v>0</v>
      </c>
      <c r="AM157" s="407">
        <f t="shared" ref="AM157" si="270">AM156</f>
        <v>0</v>
      </c>
      <c r="AN157" s="407">
        <f t="shared" ref="AN157" si="271">AN156</f>
        <v>0</v>
      </c>
      <c r="AO157" s="407">
        <f t="shared" ref="AO157" si="272">AO156</f>
        <v>0</v>
      </c>
      <c r="AP157" s="407">
        <f t="shared" ref="AP157" si="273">AP156</f>
        <v>0</v>
      </c>
      <c r="AQ157" s="407">
        <f t="shared" ref="AQ157" si="274">AQ156</f>
        <v>0</v>
      </c>
      <c r="AR157" s="407">
        <f t="shared" ref="AR157" si="275">AR156</f>
        <v>0</v>
      </c>
      <c r="AS157" s="303"/>
    </row>
    <row r="158" spans="1:45" hidden="1"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idden="1"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v>0</v>
      </c>
      <c r="AF160" s="407">
        <v>0</v>
      </c>
      <c r="AG160" s="407">
        <v>0</v>
      </c>
      <c r="AH160" s="407">
        <v>0</v>
      </c>
      <c r="AI160" s="407">
        <v>0</v>
      </c>
      <c r="AJ160" s="407">
        <f t="shared" ref="AJ160" si="276">AJ159</f>
        <v>0</v>
      </c>
      <c r="AK160" s="407">
        <f t="shared" ref="AK160" si="277">AK159</f>
        <v>0</v>
      </c>
      <c r="AL160" s="407">
        <f t="shared" ref="AL160" si="278">AL159</f>
        <v>0</v>
      </c>
      <c r="AM160" s="407">
        <f t="shared" ref="AM160" si="279">AM159</f>
        <v>0</v>
      </c>
      <c r="AN160" s="407">
        <f t="shared" ref="AN160" si="280">AN159</f>
        <v>0</v>
      </c>
      <c r="AO160" s="407">
        <f t="shared" ref="AO160" si="281">AO159</f>
        <v>0</v>
      </c>
      <c r="AP160" s="407">
        <f t="shared" ref="AP160" si="282">AP159</f>
        <v>0</v>
      </c>
      <c r="AQ160" s="407">
        <f t="shared" ref="AQ160" si="283">AQ159</f>
        <v>0</v>
      </c>
      <c r="AR160" s="407">
        <f t="shared" ref="AR160" si="284">AR159</f>
        <v>0</v>
      </c>
      <c r="AS160" s="303"/>
    </row>
    <row r="161" spans="1:45" hidden="1"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v>0</v>
      </c>
      <c r="AF163" s="407">
        <v>0</v>
      </c>
      <c r="AG163" s="407">
        <v>0</v>
      </c>
      <c r="AH163" s="407">
        <v>0</v>
      </c>
      <c r="AI163" s="407">
        <v>0</v>
      </c>
      <c r="AJ163" s="407">
        <f t="shared" ref="AJ163" si="285">AJ162</f>
        <v>0</v>
      </c>
      <c r="AK163" s="407">
        <f t="shared" ref="AK163" si="286">AK162</f>
        <v>0</v>
      </c>
      <c r="AL163" s="407">
        <f t="shared" ref="AL163" si="287">AL162</f>
        <v>0</v>
      </c>
      <c r="AM163" s="407">
        <f t="shared" ref="AM163" si="288">AM162</f>
        <v>0</v>
      </c>
      <c r="AN163" s="407">
        <f t="shared" ref="AN163" si="289">AN162</f>
        <v>0</v>
      </c>
      <c r="AO163" s="407">
        <f t="shared" ref="AO163" si="290">AO162</f>
        <v>0</v>
      </c>
      <c r="AP163" s="407">
        <f t="shared" ref="AP163" si="291">AP162</f>
        <v>0</v>
      </c>
      <c r="AQ163" s="407">
        <f t="shared" ref="AQ163" si="292">AQ162</f>
        <v>0</v>
      </c>
      <c r="AR163" s="407">
        <f t="shared" ref="AR163" si="293">AR162</f>
        <v>0</v>
      </c>
      <c r="AS163" s="303"/>
    </row>
    <row r="164" spans="1:45" hidden="1"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v>0</v>
      </c>
      <c r="AF166" s="407">
        <v>0</v>
      </c>
      <c r="AG166" s="407">
        <v>0</v>
      </c>
      <c r="AH166" s="407">
        <v>0</v>
      </c>
      <c r="AI166" s="407">
        <v>0</v>
      </c>
      <c r="AJ166" s="407">
        <f t="shared" ref="AJ166" si="294">AJ165</f>
        <v>0</v>
      </c>
      <c r="AK166" s="407">
        <f t="shared" ref="AK166" si="295">AK165</f>
        <v>0</v>
      </c>
      <c r="AL166" s="407">
        <f t="shared" ref="AL166" si="296">AL165</f>
        <v>0</v>
      </c>
      <c r="AM166" s="407">
        <f t="shared" ref="AM166" si="297">AM165</f>
        <v>0</v>
      </c>
      <c r="AN166" s="407">
        <f t="shared" ref="AN166" si="298">AN165</f>
        <v>0</v>
      </c>
      <c r="AO166" s="407">
        <f t="shared" ref="AO166" si="299">AO165</f>
        <v>0</v>
      </c>
      <c r="AP166" s="407">
        <f t="shared" ref="AP166" si="300">AP165</f>
        <v>0</v>
      </c>
      <c r="AQ166" s="407">
        <f t="shared" ref="AQ166" si="301">AQ165</f>
        <v>0</v>
      </c>
      <c r="AR166" s="407">
        <f t="shared" ref="AR166" si="302">AR165</f>
        <v>0</v>
      </c>
      <c r="AS166" s="303"/>
    </row>
    <row r="167" spans="1:45" hidden="1"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v>0</v>
      </c>
      <c r="AF169" s="407">
        <v>0</v>
      </c>
      <c r="AG169" s="407">
        <v>0</v>
      </c>
      <c r="AH169" s="407">
        <v>0</v>
      </c>
      <c r="AI169" s="407">
        <v>0</v>
      </c>
      <c r="AJ169" s="407">
        <f t="shared" ref="AJ169" si="303">AJ168</f>
        <v>0</v>
      </c>
      <c r="AK169" s="407">
        <f t="shared" ref="AK169" si="304">AK168</f>
        <v>0</v>
      </c>
      <c r="AL169" s="407">
        <f t="shared" ref="AL169" si="305">AL168</f>
        <v>0</v>
      </c>
      <c r="AM169" s="407">
        <f t="shared" ref="AM169" si="306">AM168</f>
        <v>0</v>
      </c>
      <c r="AN169" s="407">
        <f t="shared" ref="AN169" si="307">AN168</f>
        <v>0</v>
      </c>
      <c r="AO169" s="407">
        <f t="shared" ref="AO169" si="308">AO168</f>
        <v>0</v>
      </c>
      <c r="AP169" s="407">
        <f t="shared" ref="AP169" si="309">AP168</f>
        <v>0</v>
      </c>
      <c r="AQ169" s="407">
        <f t="shared" ref="AQ169" si="310">AQ168</f>
        <v>0</v>
      </c>
      <c r="AR169" s="407">
        <f t="shared" ref="AR169" si="311">AR168</f>
        <v>0</v>
      </c>
      <c r="AS169" s="303"/>
    </row>
    <row r="170" spans="1:45" hidden="1"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idden="1"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v>0</v>
      </c>
      <c r="AF172" s="407">
        <v>0</v>
      </c>
      <c r="AG172" s="407">
        <v>0</v>
      </c>
      <c r="AH172" s="407">
        <v>0</v>
      </c>
      <c r="AI172" s="407">
        <v>0</v>
      </c>
      <c r="AJ172" s="407">
        <f t="shared" ref="AJ172" si="312">AJ171</f>
        <v>0</v>
      </c>
      <c r="AK172" s="407">
        <f t="shared" ref="AK172" si="313">AK171</f>
        <v>0</v>
      </c>
      <c r="AL172" s="407">
        <f t="shared" ref="AL172" si="314">AL171</f>
        <v>0</v>
      </c>
      <c r="AM172" s="407">
        <f t="shared" ref="AM172" si="315">AM171</f>
        <v>0</v>
      </c>
      <c r="AN172" s="407">
        <f t="shared" ref="AN172" si="316">AN171</f>
        <v>0</v>
      </c>
      <c r="AO172" s="407">
        <f t="shared" ref="AO172" si="317">AO171</f>
        <v>0</v>
      </c>
      <c r="AP172" s="407">
        <f t="shared" ref="AP172" si="318">AP171</f>
        <v>0</v>
      </c>
      <c r="AQ172" s="407">
        <f t="shared" ref="AQ172" si="319">AQ171</f>
        <v>0</v>
      </c>
      <c r="AR172" s="407">
        <f t="shared" ref="AR172" si="320">AR171</f>
        <v>0</v>
      </c>
      <c r="AS172" s="303"/>
    </row>
    <row r="173" spans="1:45" hidden="1"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idden="1"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v>0</v>
      </c>
      <c r="AF175" s="407">
        <v>0</v>
      </c>
      <c r="AG175" s="407">
        <v>0</v>
      </c>
      <c r="AH175" s="407">
        <v>0</v>
      </c>
      <c r="AI175" s="407">
        <v>0</v>
      </c>
      <c r="AJ175" s="407">
        <f t="shared" ref="AJ175" si="321">AJ174</f>
        <v>0</v>
      </c>
      <c r="AK175" s="407">
        <f t="shared" ref="AK175" si="322">AK174</f>
        <v>0</v>
      </c>
      <c r="AL175" s="407">
        <f t="shared" ref="AL175" si="323">AL174</f>
        <v>0</v>
      </c>
      <c r="AM175" s="407">
        <f t="shared" ref="AM175" si="324">AM174</f>
        <v>0</v>
      </c>
      <c r="AN175" s="407">
        <f t="shared" ref="AN175" si="325">AN174</f>
        <v>0</v>
      </c>
      <c r="AO175" s="407">
        <f t="shared" ref="AO175" si="326">AO174</f>
        <v>0</v>
      </c>
      <c r="AP175" s="407">
        <f t="shared" ref="AP175" si="327">AP174</f>
        <v>0</v>
      </c>
      <c r="AQ175" s="407">
        <f t="shared" ref="AQ175" si="328">AQ174</f>
        <v>0</v>
      </c>
      <c r="AR175" s="407">
        <f t="shared" ref="AR175" si="329">AR174</f>
        <v>0</v>
      </c>
      <c r="AS175" s="303"/>
    </row>
    <row r="176" spans="1:45" hidden="1"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v>0</v>
      </c>
      <c r="AF178" s="407">
        <v>0</v>
      </c>
      <c r="AG178" s="407">
        <v>0</v>
      </c>
      <c r="AH178" s="407">
        <v>0</v>
      </c>
      <c r="AI178" s="407">
        <v>0</v>
      </c>
      <c r="AJ178" s="407">
        <f t="shared" ref="AJ178" si="330">AJ177</f>
        <v>0</v>
      </c>
      <c r="AK178" s="407">
        <f t="shared" ref="AK178" si="331">AK177</f>
        <v>0</v>
      </c>
      <c r="AL178" s="407">
        <f t="shared" ref="AL178" si="332">AL177</f>
        <v>0</v>
      </c>
      <c r="AM178" s="407">
        <f t="shared" ref="AM178" si="333">AM177</f>
        <v>0</v>
      </c>
      <c r="AN178" s="407">
        <f t="shared" ref="AN178" si="334">AN177</f>
        <v>0</v>
      </c>
      <c r="AO178" s="407">
        <f t="shared" ref="AO178" si="335">AO177</f>
        <v>0</v>
      </c>
      <c r="AP178" s="407">
        <f t="shared" ref="AP178" si="336">AP177</f>
        <v>0</v>
      </c>
      <c r="AQ178" s="407">
        <f t="shared" ref="AQ178" si="337">AQ177</f>
        <v>0</v>
      </c>
      <c r="AR178" s="407">
        <f t="shared" ref="AR178" si="338">AR177</f>
        <v>0</v>
      </c>
      <c r="AS178" s="303"/>
    </row>
    <row r="179" spans="1:45" hidden="1"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v>0</v>
      </c>
      <c r="AF181" s="407">
        <v>0</v>
      </c>
      <c r="AG181" s="407">
        <v>0</v>
      </c>
      <c r="AH181" s="407">
        <v>0</v>
      </c>
      <c r="AI181" s="407">
        <v>0</v>
      </c>
      <c r="AJ181" s="407">
        <f t="shared" ref="AJ181" si="339">AJ180</f>
        <v>0</v>
      </c>
      <c r="AK181" s="407">
        <f t="shared" ref="AK181" si="340">AK180</f>
        <v>0</v>
      </c>
      <c r="AL181" s="407">
        <f t="shared" ref="AL181" si="341">AL180</f>
        <v>0</v>
      </c>
      <c r="AM181" s="407">
        <f t="shared" ref="AM181" si="342">AM180</f>
        <v>0</v>
      </c>
      <c r="AN181" s="407">
        <f t="shared" ref="AN181" si="343">AN180</f>
        <v>0</v>
      </c>
      <c r="AO181" s="407">
        <f t="shared" ref="AO181" si="344">AO180</f>
        <v>0</v>
      </c>
      <c r="AP181" s="407">
        <f t="shared" ref="AP181" si="345">AP180</f>
        <v>0</v>
      </c>
      <c r="AQ181" s="407">
        <f t="shared" ref="AQ181" si="346">AQ180</f>
        <v>0</v>
      </c>
      <c r="AR181" s="407">
        <f t="shared" ref="AR181" si="347">AR180</f>
        <v>0</v>
      </c>
      <c r="AS181" s="303"/>
    </row>
    <row r="182" spans="1:45" hidden="1"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v>0</v>
      </c>
      <c r="AF184" s="407">
        <v>0</v>
      </c>
      <c r="AG184" s="407">
        <v>0</v>
      </c>
      <c r="AH184" s="407">
        <v>0</v>
      </c>
      <c r="AI184" s="407">
        <v>0</v>
      </c>
      <c r="AJ184" s="407">
        <f t="shared" ref="AJ184" si="348">AJ183</f>
        <v>0</v>
      </c>
      <c r="AK184" s="407">
        <f t="shared" ref="AK184" si="349">AK183</f>
        <v>0</v>
      </c>
      <c r="AL184" s="407">
        <f t="shared" ref="AL184" si="350">AL183</f>
        <v>0</v>
      </c>
      <c r="AM184" s="407">
        <f t="shared" ref="AM184" si="351">AM183</f>
        <v>0</v>
      </c>
      <c r="AN184" s="407">
        <f t="shared" ref="AN184" si="352">AN183</f>
        <v>0</v>
      </c>
      <c r="AO184" s="407">
        <f t="shared" ref="AO184" si="353">AO183</f>
        <v>0</v>
      </c>
      <c r="AP184" s="407">
        <f t="shared" ref="AP184" si="354">AP183</f>
        <v>0</v>
      </c>
      <c r="AQ184" s="407">
        <f t="shared" ref="AQ184" si="355">AQ183</f>
        <v>0</v>
      </c>
      <c r="AR184" s="407">
        <f t="shared" ref="AR184" si="356">AR183</f>
        <v>0</v>
      </c>
      <c r="AS184" s="303"/>
    </row>
    <row r="185" spans="1:45" hidden="1"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v>0</v>
      </c>
      <c r="AF187" s="407">
        <v>0</v>
      </c>
      <c r="AG187" s="407">
        <v>0</v>
      </c>
      <c r="AH187" s="407">
        <v>0</v>
      </c>
      <c r="AI187" s="407">
        <v>0</v>
      </c>
      <c r="AJ187" s="407">
        <f t="shared" ref="AJ187" si="357">AJ186</f>
        <v>0</v>
      </c>
      <c r="AK187" s="407">
        <f t="shared" ref="AK187" si="358">AK186</f>
        <v>0</v>
      </c>
      <c r="AL187" s="407">
        <f t="shared" ref="AL187" si="359">AL186</f>
        <v>0</v>
      </c>
      <c r="AM187" s="407">
        <f t="shared" ref="AM187" si="360">AM186</f>
        <v>0</v>
      </c>
      <c r="AN187" s="407">
        <f t="shared" ref="AN187" si="361">AN186</f>
        <v>0</v>
      </c>
      <c r="AO187" s="407">
        <f t="shared" ref="AO187" si="362">AO186</f>
        <v>0</v>
      </c>
      <c r="AP187" s="407">
        <f t="shared" ref="AP187" si="363">AP186</f>
        <v>0</v>
      </c>
      <c r="AQ187" s="407">
        <f t="shared" ref="AQ187" si="364">AQ186</f>
        <v>0</v>
      </c>
      <c r="AR187" s="407">
        <f t="shared" ref="AR187" si="365">AR186</f>
        <v>0</v>
      </c>
      <c r="AS187" s="303"/>
    </row>
    <row r="188" spans="1:45" hidden="1"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v>0</v>
      </c>
      <c r="AF190" s="407">
        <v>0</v>
      </c>
      <c r="AG190" s="407">
        <v>0</v>
      </c>
      <c r="AH190" s="407">
        <v>0</v>
      </c>
      <c r="AI190" s="407">
        <v>0</v>
      </c>
      <c r="AJ190" s="407">
        <f t="shared" ref="AJ190" si="366">AJ189</f>
        <v>0</v>
      </c>
      <c r="AK190" s="407">
        <f t="shared" ref="AK190" si="367">AK189</f>
        <v>0</v>
      </c>
      <c r="AL190" s="407">
        <f t="shared" ref="AL190" si="368">AL189</f>
        <v>0</v>
      </c>
      <c r="AM190" s="407">
        <f t="shared" ref="AM190" si="369">AM189</f>
        <v>0</v>
      </c>
      <c r="AN190" s="407">
        <f t="shared" ref="AN190" si="370">AN189</f>
        <v>0</v>
      </c>
      <c r="AO190" s="407">
        <f t="shared" ref="AO190" si="371">AO189</f>
        <v>0</v>
      </c>
      <c r="AP190" s="407">
        <f t="shared" ref="AP190" si="372">AP189</f>
        <v>0</v>
      </c>
      <c r="AQ190" s="407">
        <f t="shared" ref="AQ190" si="373">AQ189</f>
        <v>0</v>
      </c>
      <c r="AR190" s="407">
        <f t="shared" ref="AR190" si="374">AR189</f>
        <v>0</v>
      </c>
      <c r="AS190" s="303"/>
    </row>
    <row r="191" spans="1:45" hidden="1"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v>0</v>
      </c>
      <c r="AF193" s="407">
        <v>0</v>
      </c>
      <c r="AG193" s="407">
        <v>0</v>
      </c>
      <c r="AH193" s="407">
        <v>0</v>
      </c>
      <c r="AI193" s="407">
        <v>0</v>
      </c>
      <c r="AJ193" s="407">
        <f t="shared" ref="AJ193" si="375">AJ192</f>
        <v>0</v>
      </c>
      <c r="AK193" s="407">
        <f t="shared" ref="AK193" si="376">AK192</f>
        <v>0</v>
      </c>
      <c r="AL193" s="407">
        <f t="shared" ref="AL193" si="377">AL192</f>
        <v>0</v>
      </c>
      <c r="AM193" s="407">
        <f t="shared" ref="AM193" si="378">AM192</f>
        <v>0</v>
      </c>
      <c r="AN193" s="407">
        <f t="shared" ref="AN193" si="379">AN192</f>
        <v>0</v>
      </c>
      <c r="AO193" s="407">
        <f t="shared" ref="AO193" si="380">AO192</f>
        <v>0</v>
      </c>
      <c r="AP193" s="407">
        <f t="shared" ref="AP193" si="381">AP192</f>
        <v>0</v>
      </c>
      <c r="AQ193" s="407">
        <f t="shared" ref="AQ193" si="382">AQ192</f>
        <v>0</v>
      </c>
      <c r="AR193" s="407">
        <f t="shared" ref="AR193" si="383">AR192</f>
        <v>0</v>
      </c>
      <c r="AS193" s="303"/>
    </row>
    <row r="194" spans="2:4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ollapsed="1">
      <c r="B195" s="324" t="s">
        <v>270</v>
      </c>
      <c r="C195" s="326"/>
      <c r="D195" s="326">
        <f>SUM(D38:D193)</f>
        <v>1948797</v>
      </c>
      <c r="E195" s="326"/>
      <c r="F195" s="326"/>
      <c r="G195" s="326"/>
      <c r="H195" s="326"/>
      <c r="I195" s="326"/>
      <c r="J195" s="326"/>
      <c r="K195" s="326"/>
      <c r="L195" s="326"/>
      <c r="M195" s="326"/>
      <c r="N195" s="326"/>
      <c r="O195" s="326"/>
      <c r="P195" s="326"/>
      <c r="Q195" s="326"/>
      <c r="R195" s="326">
        <f>SUM(R38:R193)</f>
        <v>290</v>
      </c>
      <c r="S195" s="326"/>
      <c r="T195" s="326"/>
      <c r="U195" s="326"/>
      <c r="V195" s="326"/>
      <c r="W195" s="326"/>
      <c r="X195" s="326"/>
      <c r="Y195" s="326"/>
      <c r="Z195" s="326"/>
      <c r="AA195" s="326"/>
      <c r="AB195" s="326"/>
      <c r="AC195" s="326"/>
      <c r="AD195" s="326"/>
      <c r="AE195" s="326">
        <f>IF(AE36="kWh",SUMPRODUCT(D38:D193,AE38:AE193))</f>
        <v>588650</v>
      </c>
      <c r="AF195" s="326">
        <f>IF(AF36="kWh",SUMPRODUCT(D38:D193,AF38:AF193))</f>
        <v>594198.22899999993</v>
      </c>
      <c r="AG195" s="326">
        <f>IF(AG36="kw",SUMPRODUCT(Q38:Q193,R38:R193,AG38:AG193),SUMPRODUCT(D38:D193,AG38:AG193))</f>
        <v>1220.3327999999999</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1345003</v>
      </c>
      <c r="AF196" s="388">
        <f>HLOOKUP(AF35,'2. LRAMVA Threshold'!$B$42:$Q$53,7,FALSE)</f>
        <v>543085</v>
      </c>
      <c r="AG196" s="388">
        <f>HLOOKUP(AG35,'2. LRAMVA Threshold'!$B$42:$Q$53,7,FALSE)</f>
        <v>10671</v>
      </c>
      <c r="AH196" s="388">
        <f>HLOOKUP(AH35,'2. LRAMVA Threshold'!$B$42:$Q$53,7,FALSE)</f>
        <v>196</v>
      </c>
      <c r="AI196" s="388">
        <f>HLOOKUP(AI35,'2. LRAMVA Threshold'!$B$42:$Q$53,7,FALSE)</f>
        <v>4684</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5">
        <f>HLOOKUP(AE$35,'3.  Distribution Rates'!$C$122:$P$135,7,FALSE)</f>
        <v>1.9800000000000002E-2</v>
      </c>
      <c r="AF198" s="825">
        <f>HLOOKUP(AF$35,'3.  Distribution Rates'!$C$122:$P$135,7,FALSE)</f>
        <v>1.34E-2</v>
      </c>
      <c r="AG198" s="338">
        <f>HLOOKUP(AG$35,'3.  Distribution Rates'!$C$122:$P$135,7,FALSE)</f>
        <v>3.1553</v>
      </c>
      <c r="AH198" s="338">
        <f>HLOOKUP(AH$35,'3.  Distribution Rates'!$C$122:$P$135,7,FALSE)</f>
        <v>14.715299999999999</v>
      </c>
      <c r="AI198" s="338">
        <f>HLOOKUP(AI$35,'3.  Distribution Rates'!$C$122:$P$135,7,FALSE)</f>
        <v>1.1599999999999999E-2</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4620.5082000000002</v>
      </c>
      <c r="AF199" s="374">
        <f>'4.  2011-2014 LRAM'!AN138*AF198</f>
        <v>2458.47827788</v>
      </c>
      <c r="AG199" s="374">
        <f>'4.  2011-2014 LRAM'!AO138*AG198</f>
        <v>1923.4027255199999</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9002.3892034</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3602.7684000000004</v>
      </c>
      <c r="AF200" s="374">
        <f>'4.  2011-2014 LRAM'!AN277*AF198</f>
        <v>7381.6810479999995</v>
      </c>
      <c r="AG200" s="374">
        <f>'4.  2011-2014 LRAM'!AO277*AG198</f>
        <v>6047.574192</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17032.023639999999</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3516.0642000000003</v>
      </c>
      <c r="AF201" s="374">
        <f>'4.  2011-2014 LRAM'!AN413*AF198</f>
        <v>10687.525234000001</v>
      </c>
      <c r="AG201" s="374">
        <f>'4.  2011-2014 LRAM'!AO413*AG198</f>
        <v>4111.2296880000004</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18314.819122000001</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11457.0324</v>
      </c>
      <c r="AF202" s="374">
        <f>'4.  2011-2014 LRAM'!AN550*AF198</f>
        <v>16216.741640000002</v>
      </c>
      <c r="AG202" s="374">
        <f>'4.  2011-2014 LRAM'!AO550*AG198</f>
        <v>3400.1512799999996</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31073.925320000002</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11655.27</v>
      </c>
      <c r="AF203" s="374">
        <f t="shared" ref="AF203:AR203" si="384">AF195*AF198</f>
        <v>7962.2562685999992</v>
      </c>
      <c r="AG203" s="374">
        <f t="shared" si="384"/>
        <v>3850.5160838399997</v>
      </c>
      <c r="AH203" s="374">
        <f t="shared" si="384"/>
        <v>0</v>
      </c>
      <c r="AI203" s="374">
        <f t="shared" si="384"/>
        <v>0</v>
      </c>
      <c r="AJ203" s="374">
        <f t="shared" si="384"/>
        <v>0</v>
      </c>
      <c r="AK203" s="374">
        <f t="shared" si="384"/>
        <v>0</v>
      </c>
      <c r="AL203" s="374">
        <f t="shared" si="384"/>
        <v>0</v>
      </c>
      <c r="AM203" s="374">
        <f t="shared" si="384"/>
        <v>0</v>
      </c>
      <c r="AN203" s="374">
        <f t="shared" si="384"/>
        <v>0</v>
      </c>
      <c r="AO203" s="374">
        <f t="shared" si="384"/>
        <v>0</v>
      </c>
      <c r="AP203" s="374">
        <f t="shared" si="384"/>
        <v>0</v>
      </c>
      <c r="AQ203" s="374">
        <f t="shared" si="384"/>
        <v>0</v>
      </c>
      <c r="AR203" s="374">
        <f t="shared" si="384"/>
        <v>0</v>
      </c>
      <c r="AS203" s="615">
        <f>SUM(AE203:AR203)</f>
        <v>23468.042352439999</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34851.643200000006</v>
      </c>
      <c r="AF204" s="343">
        <f>SUM(AF199:AF203)</f>
        <v>44706.682468480001</v>
      </c>
      <c r="AG204" s="343">
        <f t="shared" ref="AG204:AK204" si="385">SUM(AG199:AG203)</f>
        <v>19332.87396936</v>
      </c>
      <c r="AH204" s="343">
        <f t="shared" si="385"/>
        <v>0</v>
      </c>
      <c r="AI204" s="343">
        <f t="shared" si="385"/>
        <v>0</v>
      </c>
      <c r="AJ204" s="343">
        <f t="shared" si="385"/>
        <v>0</v>
      </c>
      <c r="AK204" s="343">
        <f t="shared" si="385"/>
        <v>0</v>
      </c>
      <c r="AL204" s="343">
        <f>SUM(AL199:AL203)</f>
        <v>0</v>
      </c>
      <c r="AM204" s="343">
        <f>SUM(AM199:AM203)</f>
        <v>0</v>
      </c>
      <c r="AN204" s="343">
        <f t="shared" ref="AN204:AR204" si="386">SUM(AN199:AN203)</f>
        <v>0</v>
      </c>
      <c r="AO204" s="343">
        <f t="shared" si="386"/>
        <v>0</v>
      </c>
      <c r="AP204" s="343">
        <f t="shared" si="386"/>
        <v>0</v>
      </c>
      <c r="AQ204" s="343">
        <f t="shared" si="386"/>
        <v>0</v>
      </c>
      <c r="AR204" s="343">
        <f t="shared" si="386"/>
        <v>0</v>
      </c>
      <c r="AS204" s="403">
        <f>SUM(AS199:AS203)</f>
        <v>98891.199637839993</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26631.059400000002</v>
      </c>
      <c r="AF205" s="344">
        <f t="shared" ref="AF205:AK205" si="387">AF196*AF198</f>
        <v>7277.3389999999999</v>
      </c>
      <c r="AG205" s="344">
        <f t="shared" si="387"/>
        <v>33670.206299999998</v>
      </c>
      <c r="AH205" s="344">
        <f t="shared" si="387"/>
        <v>2884.1987999999997</v>
      </c>
      <c r="AI205" s="344">
        <f t="shared" si="387"/>
        <v>54.334399999999995</v>
      </c>
      <c r="AJ205" s="344">
        <f t="shared" si="387"/>
        <v>0</v>
      </c>
      <c r="AK205" s="344">
        <f t="shared" si="387"/>
        <v>0</v>
      </c>
      <c r="AL205" s="344">
        <f>AL196*AL198</f>
        <v>0</v>
      </c>
      <c r="AM205" s="344">
        <f t="shared" ref="AM205:AR205" si="388">AM196*AM198</f>
        <v>0</v>
      </c>
      <c r="AN205" s="344">
        <f t="shared" si="388"/>
        <v>0</v>
      </c>
      <c r="AO205" s="344">
        <f t="shared" si="388"/>
        <v>0</v>
      </c>
      <c r="AP205" s="344">
        <f t="shared" si="388"/>
        <v>0</v>
      </c>
      <c r="AQ205" s="344">
        <f t="shared" si="388"/>
        <v>0</v>
      </c>
      <c r="AR205" s="344">
        <f t="shared" si="388"/>
        <v>0</v>
      </c>
      <c r="AS205" s="403">
        <f>SUM(AE205:AR205)</f>
        <v>70517.137900000002</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28374.061737839991</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578990</v>
      </c>
      <c r="AF208" s="288">
        <f>SUMPRODUCT($E$38:$E$193,AF38:AF193)</f>
        <v>567606.22899999993</v>
      </c>
      <c r="AG208" s="288">
        <f>IF(AG36="kw",SUMPRODUCT($Q$38:$Q$193,$S$38:$S$193,AG38:AG193),SUMPRODUCT($E$38:$E$193,AG38:AG193))</f>
        <v>1220.3327999999999</v>
      </c>
      <c r="AH208" s="288">
        <f t="shared" ref="AH208:AR208" si="389">IF(AH36="kw",SUMPRODUCT($Q$38:$Q$193,$S$38:$S$193,AH38:AH193),SUMPRODUCT($E$38:$E$193,AH38:AH193))</f>
        <v>0</v>
      </c>
      <c r="AI208" s="288">
        <f t="shared" si="389"/>
        <v>0</v>
      </c>
      <c r="AJ208" s="288">
        <f t="shared" si="389"/>
        <v>0</v>
      </c>
      <c r="AK208" s="288">
        <f t="shared" si="389"/>
        <v>0</v>
      </c>
      <c r="AL208" s="288">
        <f t="shared" si="389"/>
        <v>0</v>
      </c>
      <c r="AM208" s="288">
        <f t="shared" si="389"/>
        <v>0</v>
      </c>
      <c r="AN208" s="288">
        <f t="shared" si="389"/>
        <v>0</v>
      </c>
      <c r="AO208" s="288">
        <f t="shared" si="389"/>
        <v>0</v>
      </c>
      <c r="AP208" s="288">
        <f t="shared" si="389"/>
        <v>0</v>
      </c>
      <c r="AQ208" s="288">
        <f t="shared" si="389"/>
        <v>0</v>
      </c>
      <c r="AR208" s="288">
        <f t="shared" si="389"/>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578378</v>
      </c>
      <c r="AF209" s="288">
        <f>SUMPRODUCT($F$38:$F$193,AF38:AF193)</f>
        <v>538957.49450000003</v>
      </c>
      <c r="AG209" s="288">
        <f>IF(AG36="kw",SUMPRODUCT($Q$38:$Q$193,$T$38:$T$193,AG38:AG193),SUMPRODUCT($F$38:$F$193,AG38:AG193))</f>
        <v>1220.3148000000001</v>
      </c>
      <c r="AH209" s="288">
        <f t="shared" ref="AH209:AR209" si="390">IF(AH36="kw",SUMPRODUCT($Q$38:$Q$193,$T$38:$T$193,AH38:AH193),SUMPRODUCT($F$38:$F$193,AH38:AH193))</f>
        <v>0</v>
      </c>
      <c r="AI209" s="288">
        <f t="shared" si="390"/>
        <v>0</v>
      </c>
      <c r="AJ209" s="288">
        <f t="shared" si="390"/>
        <v>0</v>
      </c>
      <c r="AK209" s="288">
        <f t="shared" si="390"/>
        <v>0</v>
      </c>
      <c r="AL209" s="288">
        <f t="shared" si="390"/>
        <v>0</v>
      </c>
      <c r="AM209" s="288">
        <f t="shared" si="390"/>
        <v>0</v>
      </c>
      <c r="AN209" s="288">
        <f t="shared" si="390"/>
        <v>0</v>
      </c>
      <c r="AO209" s="288">
        <f t="shared" si="390"/>
        <v>0</v>
      </c>
      <c r="AP209" s="288">
        <f t="shared" si="390"/>
        <v>0</v>
      </c>
      <c r="AQ209" s="288">
        <f t="shared" si="390"/>
        <v>0</v>
      </c>
      <c r="AR209" s="288">
        <f t="shared" si="390"/>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577661</v>
      </c>
      <c r="AF210" s="288">
        <f>SUMPRODUCT($G$38:$G$193,AF38:AF193)</f>
        <v>551120.66599999997</v>
      </c>
      <c r="AG210" s="288">
        <f>IF(AG36="kw",SUMPRODUCT($Q$38:$Q$193,$U$38:$U$193,AG38:AG193),SUMPRODUCT($G$38:$G$193,AG38:AG193))</f>
        <v>1263.8688</v>
      </c>
      <c r="AH210" s="288">
        <f t="shared" ref="AH210:AR210" si="391">IF(AH36="kw",SUMPRODUCT($Q$38:$Q$193,$U$38:$U$193,AH38:AH193),SUMPRODUCT($G$38:$G$193,AH38:AH193))</f>
        <v>0</v>
      </c>
      <c r="AI210" s="288">
        <f t="shared" si="391"/>
        <v>0</v>
      </c>
      <c r="AJ210" s="288">
        <f t="shared" si="391"/>
        <v>0</v>
      </c>
      <c r="AK210" s="288">
        <f t="shared" si="391"/>
        <v>0</v>
      </c>
      <c r="AL210" s="288">
        <f t="shared" si="391"/>
        <v>0</v>
      </c>
      <c r="AM210" s="288">
        <f t="shared" si="391"/>
        <v>0</v>
      </c>
      <c r="AN210" s="288">
        <f t="shared" si="391"/>
        <v>0</v>
      </c>
      <c r="AO210" s="288">
        <f t="shared" si="391"/>
        <v>0</v>
      </c>
      <c r="AP210" s="288">
        <f t="shared" si="391"/>
        <v>0</v>
      </c>
      <c r="AQ210" s="288">
        <f t="shared" si="391"/>
        <v>0</v>
      </c>
      <c r="AR210" s="288">
        <f t="shared" si="391"/>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572255</v>
      </c>
      <c r="AF211" s="288">
        <f>SUMPRODUCT($H$38:$H$193,AF38:AF193)</f>
        <v>551120.66599999997</v>
      </c>
      <c r="AG211" s="288">
        <f>IF(AG36="kw",SUMPRODUCT($Q$38:$Q$193,$V$38:$V$193,AG38:AG193),SUMPRODUCT($H$38:$H$193,AG38:AG193))</f>
        <v>1263.8688</v>
      </c>
      <c r="AH211" s="288">
        <f t="shared" ref="AH211:AR211" si="392">IF(AH36="kw",SUMPRODUCT($Q$38:$Q$193,$V$38:$V$193,AH38:AH193),SUMPRODUCT($H$38:$H$193,AH38:AH193))</f>
        <v>0</v>
      </c>
      <c r="AI211" s="288">
        <f t="shared" si="392"/>
        <v>0</v>
      </c>
      <c r="AJ211" s="288">
        <f t="shared" si="392"/>
        <v>0</v>
      </c>
      <c r="AK211" s="288">
        <f t="shared" si="392"/>
        <v>0</v>
      </c>
      <c r="AL211" s="288">
        <f t="shared" si="392"/>
        <v>0</v>
      </c>
      <c r="AM211" s="288">
        <f t="shared" si="392"/>
        <v>0</v>
      </c>
      <c r="AN211" s="288">
        <f t="shared" si="392"/>
        <v>0</v>
      </c>
      <c r="AO211" s="288">
        <f t="shared" si="392"/>
        <v>0</v>
      </c>
      <c r="AP211" s="288">
        <f t="shared" si="392"/>
        <v>0</v>
      </c>
      <c r="AQ211" s="288">
        <f t="shared" si="392"/>
        <v>0</v>
      </c>
      <c r="AR211" s="288">
        <f t="shared" si="392"/>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566150</v>
      </c>
      <c r="AF212" s="288">
        <f>SUMPRODUCT($I$38:$I$193,AF38:AF193)</f>
        <v>551120.66599999997</v>
      </c>
      <c r="AG212" s="288">
        <f>IF(AG36="kw",SUMPRODUCT($Q$38:$Q$193,$W$38:$W$193,AG38:AG193),SUMPRODUCT($I$38:$I$193,AG38:AG193))</f>
        <v>1263.8688</v>
      </c>
      <c r="AH212" s="288">
        <f t="shared" ref="AH212:AR212" si="393">IF(AH36="kw",SUMPRODUCT($Q$38:$Q$193,$W$38:$W$193,AH38:AH193),SUMPRODUCT($I$38:$I$193,AH38:AH193))</f>
        <v>0</v>
      </c>
      <c r="AI212" s="288">
        <f t="shared" si="393"/>
        <v>0</v>
      </c>
      <c r="AJ212" s="288">
        <f t="shared" si="393"/>
        <v>0</v>
      </c>
      <c r="AK212" s="288">
        <f t="shared" si="393"/>
        <v>0</v>
      </c>
      <c r="AL212" s="288">
        <f t="shared" si="393"/>
        <v>0</v>
      </c>
      <c r="AM212" s="288">
        <f t="shared" si="393"/>
        <v>0</v>
      </c>
      <c r="AN212" s="288">
        <f t="shared" si="393"/>
        <v>0</v>
      </c>
      <c r="AO212" s="288">
        <f t="shared" si="393"/>
        <v>0</v>
      </c>
      <c r="AP212" s="288">
        <f t="shared" si="393"/>
        <v>0</v>
      </c>
      <c r="AQ212" s="288">
        <f t="shared" si="393"/>
        <v>0</v>
      </c>
      <c r="AR212" s="288">
        <f t="shared" si="393"/>
        <v>0</v>
      </c>
      <c r="AS212" s="334"/>
    </row>
    <row r="213" spans="2:45">
      <c r="B213" s="291" t="s">
        <v>841</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565514</v>
      </c>
      <c r="AF213" s="288">
        <f>SUMPRODUCT($J$38:$J$193,AF38:AF193)</f>
        <v>551152.93920000002</v>
      </c>
      <c r="AG213" s="288">
        <f>IF(AG36="kw",SUMPRODUCT($Q$38:$Q$193,$X$38:$X$193,AG38:AG193),SUMPRODUCT($J$38:$J$193,AG38:AG193))</f>
        <v>1257.6107999999999</v>
      </c>
      <c r="AH213" s="288">
        <f t="shared" ref="AH213:AR213" si="394">IF(AH36="kw",SUMPRODUCT($Q$38:$Q$193,$X$38:$X$193,AH38:AH193),SUMPRODUCT($J$38:$J$193,AH38:AH193))</f>
        <v>0</v>
      </c>
      <c r="AI213" s="288">
        <f t="shared" si="394"/>
        <v>0</v>
      </c>
      <c r="AJ213" s="288">
        <f t="shared" si="394"/>
        <v>0</v>
      </c>
      <c r="AK213" s="288">
        <f t="shared" si="394"/>
        <v>0</v>
      </c>
      <c r="AL213" s="288">
        <f t="shared" si="394"/>
        <v>0</v>
      </c>
      <c r="AM213" s="288">
        <f t="shared" si="394"/>
        <v>0</v>
      </c>
      <c r="AN213" s="288">
        <f t="shared" si="394"/>
        <v>0</v>
      </c>
      <c r="AO213" s="288">
        <f t="shared" si="394"/>
        <v>0</v>
      </c>
      <c r="AP213" s="288">
        <f t="shared" si="394"/>
        <v>0</v>
      </c>
      <c r="AQ213" s="288">
        <f t="shared" si="394"/>
        <v>0</v>
      </c>
      <c r="AR213" s="288">
        <f t="shared" si="394"/>
        <v>0</v>
      </c>
      <c r="AS213" s="334"/>
    </row>
    <row r="214" spans="2:45">
      <c r="B214" s="291" t="s">
        <v>846</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565333</v>
      </c>
      <c r="AF214" s="288">
        <f>SUMPRODUCT($K$35:$K$193,AF35:AF193)</f>
        <v>551152.93920000002</v>
      </c>
      <c r="AG214" s="288">
        <f>IF(AG36="kw",SUMPRODUCT($Q$38:$Q$193,$Y$38:$Y$193,AG38:AG193),SUMPRODUCT($K$38:$K$193,AG38:AG193))</f>
        <v>1257.6107999999999</v>
      </c>
      <c r="AH214" s="288">
        <f t="shared" ref="AH214:AR214" si="395">IF(AH36="kw",SUMPRODUCT($Q$38:$Q$193,$Y$38:$Y$193,AH38:AH193),SUMPRODUCT($K$38:$K$193,AH38:AH193))</f>
        <v>0</v>
      </c>
      <c r="AI214" s="288">
        <f t="shared" si="395"/>
        <v>0</v>
      </c>
      <c r="AJ214" s="288">
        <f t="shared" si="395"/>
        <v>0</v>
      </c>
      <c r="AK214" s="288">
        <f t="shared" si="395"/>
        <v>0</v>
      </c>
      <c r="AL214" s="288">
        <f t="shared" si="395"/>
        <v>0</v>
      </c>
      <c r="AM214" s="288">
        <f t="shared" si="395"/>
        <v>0</v>
      </c>
      <c r="AN214" s="288">
        <f t="shared" si="395"/>
        <v>0</v>
      </c>
      <c r="AO214" s="288">
        <f t="shared" si="395"/>
        <v>0</v>
      </c>
      <c r="AP214" s="288">
        <f t="shared" si="395"/>
        <v>0</v>
      </c>
      <c r="AQ214" s="288">
        <f t="shared" si="395"/>
        <v>0</v>
      </c>
      <c r="AR214" s="288">
        <f t="shared" si="395"/>
        <v>0</v>
      </c>
      <c r="AS214" s="334"/>
    </row>
    <row r="215" spans="2:45">
      <c r="B215" s="291" t="s">
        <v>847</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560740</v>
      </c>
      <c r="AF215" s="288">
        <f>SUMPRODUCT($L$38:$L$193,AF38:AF193)</f>
        <v>550166.05920000002</v>
      </c>
      <c r="AG215" s="288">
        <f>IF(AG36="kw",SUMPRODUCT($Q$38:$Q$193,$Z$38:$Z$193,AG38:AG193),SUMPRODUCT($L$38:$L$193,AG38:AG193))</f>
        <v>1257.6107999999999</v>
      </c>
      <c r="AH215" s="288">
        <f t="shared" ref="AH215:AR215" si="396">IF(AH36="kw",SUMPRODUCT($Q$38:$Q$193,$Z$38:$Z$193,AH38:AH193),SUMPRODUCT($L$38:$L$193,AH38:AH193))</f>
        <v>0</v>
      </c>
      <c r="AI215" s="288">
        <f t="shared" si="396"/>
        <v>0</v>
      </c>
      <c r="AJ215" s="288">
        <f t="shared" si="396"/>
        <v>0</v>
      </c>
      <c r="AK215" s="288">
        <f t="shared" si="396"/>
        <v>0</v>
      </c>
      <c r="AL215" s="288">
        <f t="shared" si="396"/>
        <v>0</v>
      </c>
      <c r="AM215" s="288">
        <f t="shared" si="396"/>
        <v>0</v>
      </c>
      <c r="AN215" s="288">
        <f t="shared" si="396"/>
        <v>0</v>
      </c>
      <c r="AO215" s="288">
        <f t="shared" si="396"/>
        <v>0</v>
      </c>
      <c r="AP215" s="288">
        <f t="shared" si="396"/>
        <v>0</v>
      </c>
      <c r="AQ215" s="288">
        <f t="shared" si="396"/>
        <v>0</v>
      </c>
      <c r="AR215" s="288">
        <f t="shared" si="396"/>
        <v>0</v>
      </c>
      <c r="AS215" s="334"/>
    </row>
    <row r="216" spans="2:45">
      <c r="B216" s="291" t="s">
        <v>848</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560740</v>
      </c>
      <c r="AF216" s="288">
        <f>SUMPRODUCT($M$38:$M$193,AF38:AF193)</f>
        <v>519638.50779999996</v>
      </c>
      <c r="AG216" s="288">
        <f>IF(AG36="kw",SUMPRODUCT($Q$38:$Q$193,$AA$38:$AA$193,AG38:AG193),SUMPRODUCT($M$38:$M$193,AG38:AG193))</f>
        <v>1188.6671999999999</v>
      </c>
      <c r="AH216" s="288">
        <f t="shared" ref="AH216:AR216" si="397">IF(AH36="kw",SUMPRODUCT($Q$38:$Q$193,$AA$38:$AA$193,AH38:AH193),SUMPRODUCT($M$38:$M$193,AH38:AH193))</f>
        <v>0</v>
      </c>
      <c r="AI216" s="288">
        <f t="shared" si="397"/>
        <v>0</v>
      </c>
      <c r="AJ216" s="288">
        <f t="shared" si="397"/>
        <v>0</v>
      </c>
      <c r="AK216" s="288">
        <f t="shared" si="397"/>
        <v>0</v>
      </c>
      <c r="AL216" s="288">
        <f t="shared" si="397"/>
        <v>0</v>
      </c>
      <c r="AM216" s="288">
        <f t="shared" si="397"/>
        <v>0</v>
      </c>
      <c r="AN216" s="288">
        <f t="shared" si="397"/>
        <v>0</v>
      </c>
      <c r="AO216" s="288">
        <f t="shared" si="397"/>
        <v>0</v>
      </c>
      <c r="AP216" s="288">
        <f t="shared" si="397"/>
        <v>0</v>
      </c>
      <c r="AQ216" s="288">
        <f t="shared" si="397"/>
        <v>0</v>
      </c>
      <c r="AR216" s="288">
        <f t="shared" si="397"/>
        <v>0</v>
      </c>
      <c r="AS216" s="334"/>
    </row>
    <row r="217" spans="2:45">
      <c r="B217" s="291" t="s">
        <v>849</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527654</v>
      </c>
      <c r="AF217" s="288">
        <f>SUMPRODUCT($N$38:$N$193,AF38:AF193)</f>
        <v>444669.32760000008</v>
      </c>
      <c r="AG217" s="288">
        <f>IF(AG36="kw",SUMPRODUCT($Q$38:$Q$193,$AB$38:$AB$193,AG38:AG193),SUMPRODUCT($N$38:$N$193,AG38:AG193))</f>
        <v>994.21679999999992</v>
      </c>
      <c r="AH217" s="288">
        <f t="shared" ref="AH217:AR217" si="398">IF(AH36="kw",SUMPRODUCT($Q$38:$Q$193,$AB$38:$AB$193,AH38:AH193),SUMPRODUCT($N$38:$N$193,AH38:AH193))</f>
        <v>0</v>
      </c>
      <c r="AI217" s="288">
        <f t="shared" si="398"/>
        <v>0</v>
      </c>
      <c r="AJ217" s="288">
        <f t="shared" si="398"/>
        <v>0</v>
      </c>
      <c r="AK217" s="288">
        <f t="shared" si="398"/>
        <v>0</v>
      </c>
      <c r="AL217" s="288">
        <f t="shared" si="398"/>
        <v>0</v>
      </c>
      <c r="AM217" s="288">
        <f t="shared" si="398"/>
        <v>0</v>
      </c>
      <c r="AN217" s="288">
        <f t="shared" si="398"/>
        <v>0</v>
      </c>
      <c r="AO217" s="288">
        <f t="shared" si="398"/>
        <v>0</v>
      </c>
      <c r="AP217" s="288">
        <f t="shared" si="398"/>
        <v>0</v>
      </c>
      <c r="AQ217" s="288">
        <f t="shared" si="398"/>
        <v>0</v>
      </c>
      <c r="AR217" s="288">
        <f t="shared" si="398"/>
        <v>0</v>
      </c>
      <c r="AS217" s="334"/>
    </row>
    <row r="218" spans="2:45">
      <c r="B218" s="291" t="s">
        <v>850</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513615</v>
      </c>
      <c r="AF218" s="288">
        <f>SUMPRODUCT($O$38:$O$193,AF38:AF193)</f>
        <v>331556.32760000008</v>
      </c>
      <c r="AG218" s="288">
        <f>IF(AG36="kw",SUMPRODUCT($Q$38:$Q$193,$AC$38:$AC$193,AG38:AG193),SUMPRODUCT($O$38:$O$193,AG38:AG193))</f>
        <v>994.21679999999992</v>
      </c>
      <c r="AH218" s="288">
        <f t="shared" ref="AH218:AR218" si="399">IF(AH36="kw",SUMPRODUCT($Q$38:$Q$193,$AC$38:$AC$193,AH38:AH193),SUMPRODUCT($O$38:$O$193,AH38:AH193))</f>
        <v>0</v>
      </c>
      <c r="AI218" s="288">
        <f t="shared" si="399"/>
        <v>0</v>
      </c>
      <c r="AJ218" s="288">
        <f t="shared" si="399"/>
        <v>0</v>
      </c>
      <c r="AK218" s="288">
        <f t="shared" si="399"/>
        <v>0</v>
      </c>
      <c r="AL218" s="288">
        <f t="shared" si="399"/>
        <v>0</v>
      </c>
      <c r="AM218" s="288">
        <f t="shared" si="399"/>
        <v>0</v>
      </c>
      <c r="AN218" s="288">
        <f t="shared" si="399"/>
        <v>0</v>
      </c>
      <c r="AO218" s="288">
        <f t="shared" si="399"/>
        <v>0</v>
      </c>
      <c r="AP218" s="288">
        <f t="shared" si="399"/>
        <v>0</v>
      </c>
      <c r="AQ218" s="288">
        <f t="shared" si="399"/>
        <v>0</v>
      </c>
      <c r="AR218" s="288">
        <f t="shared" si="399"/>
        <v>0</v>
      </c>
      <c r="AS218" s="334"/>
    </row>
    <row r="219" spans="2:45">
      <c r="B219" s="433" t="s">
        <v>851</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513615</v>
      </c>
      <c r="AF219" s="323">
        <f>SUMPRODUCT($P$38:$P$193,AF38:AF193)</f>
        <v>151587.78619999997</v>
      </c>
      <c r="AG219" s="323">
        <f>IF(AG36="kw",SUMPRODUCT($Q$38:$Q$193,$AD$38:$AD$193,AG38:AG193),SUMPRODUCT($P$38:$P$193,AG38:AG193))</f>
        <v>885.51480000000004</v>
      </c>
      <c r="AH219" s="323">
        <f t="shared" ref="AH219:AR219" si="400">IF(AH36="kw",SUMPRODUCT($Q$38:$Q$193,$AD$38:$AD$193,AH38:AH193),SUMPRODUCT($P$38:$P$193,AH38:AH193))</f>
        <v>0</v>
      </c>
      <c r="AI219" s="323">
        <f t="shared" si="400"/>
        <v>0</v>
      </c>
      <c r="AJ219" s="323">
        <f t="shared" si="400"/>
        <v>0</v>
      </c>
      <c r="AK219" s="323">
        <f t="shared" si="400"/>
        <v>0</v>
      </c>
      <c r="AL219" s="323">
        <f t="shared" si="400"/>
        <v>0</v>
      </c>
      <c r="AM219" s="323">
        <f t="shared" si="400"/>
        <v>0</v>
      </c>
      <c r="AN219" s="323">
        <f t="shared" si="400"/>
        <v>0</v>
      </c>
      <c r="AO219" s="323">
        <f t="shared" si="400"/>
        <v>0</v>
      </c>
      <c r="AP219" s="323">
        <f t="shared" si="400"/>
        <v>0</v>
      </c>
      <c r="AQ219" s="323">
        <f t="shared" si="400"/>
        <v>0</v>
      </c>
      <c r="AR219" s="323">
        <f t="shared" si="400"/>
        <v>0</v>
      </c>
      <c r="AS219" s="382"/>
    </row>
    <row r="220" spans="2:45" ht="20.25" customHeight="1">
      <c r="B220" s="364" t="s">
        <v>578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17" t="s">
        <v>211</v>
      </c>
      <c r="C224" s="919" t="s">
        <v>33</v>
      </c>
      <c r="D224" s="281" t="s">
        <v>421</v>
      </c>
      <c r="E224" s="923" t="s">
        <v>209</v>
      </c>
      <c r="F224" s="924"/>
      <c r="G224" s="924"/>
      <c r="H224" s="924"/>
      <c r="I224" s="924"/>
      <c r="J224" s="924"/>
      <c r="K224" s="924"/>
      <c r="L224" s="924"/>
      <c r="M224" s="924"/>
      <c r="N224" s="924"/>
      <c r="O224" s="924"/>
      <c r="P224" s="925"/>
      <c r="Q224" s="921" t="s">
        <v>213</v>
      </c>
      <c r="R224" s="281" t="s">
        <v>422</v>
      </c>
      <c r="S224" s="914" t="s">
        <v>212</v>
      </c>
      <c r="T224" s="915"/>
      <c r="U224" s="915"/>
      <c r="V224" s="915"/>
      <c r="W224" s="915"/>
      <c r="X224" s="915"/>
      <c r="Y224" s="915"/>
      <c r="Z224" s="915"/>
      <c r="AA224" s="915"/>
      <c r="AB224" s="915"/>
      <c r="AC224" s="915"/>
      <c r="AD224" s="926"/>
      <c r="AE224" s="914" t="s">
        <v>242</v>
      </c>
      <c r="AF224" s="915"/>
      <c r="AG224" s="915"/>
      <c r="AH224" s="915"/>
      <c r="AI224" s="915"/>
      <c r="AJ224" s="915"/>
      <c r="AK224" s="915"/>
      <c r="AL224" s="915"/>
      <c r="AM224" s="915"/>
      <c r="AN224" s="915"/>
      <c r="AO224" s="915"/>
      <c r="AP224" s="915"/>
      <c r="AQ224" s="915"/>
      <c r="AR224" s="915"/>
      <c r="AS224" s="916"/>
    </row>
    <row r="225" spans="1:45" ht="60.75" customHeight="1">
      <c r="B225" s="918"/>
      <c r="C225" s="920"/>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22"/>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GS&gt;50 kW</v>
      </c>
      <c r="AH225" s="282" t="str">
        <f>'1.  LRAMVA Summary'!$G$53</f>
        <v>Streetlighting</v>
      </c>
      <c r="AI225" s="282" t="str">
        <f>'1.  LRAMVA Summary'!$H$53</f>
        <v>USL</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kWh</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hidden="1"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hidden="1"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hidden="1"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401">AF228</f>
        <v>0</v>
      </c>
      <c r="AG229" s="407">
        <f t="shared" ref="AG229" si="402">AG228</f>
        <v>0</v>
      </c>
      <c r="AH229" s="407">
        <f t="shared" ref="AH229" si="403">AH228</f>
        <v>0</v>
      </c>
      <c r="AI229" s="407">
        <f t="shared" ref="AI229" si="404">AI228</f>
        <v>0</v>
      </c>
      <c r="AJ229" s="407">
        <f t="shared" ref="AJ229" si="405">AJ228</f>
        <v>0</v>
      </c>
      <c r="AK229" s="407">
        <f t="shared" ref="AK229" si="406">AK228</f>
        <v>0</v>
      </c>
      <c r="AL229" s="407">
        <f t="shared" ref="AL229" si="407">AL228</f>
        <v>0</v>
      </c>
      <c r="AM229" s="407">
        <f t="shared" ref="AM229" si="408">AM228</f>
        <v>0</v>
      </c>
      <c r="AN229" s="407">
        <f t="shared" ref="AN229" si="409">AN228</f>
        <v>0</v>
      </c>
      <c r="AO229" s="407">
        <f t="shared" ref="AO229" si="410">AO228</f>
        <v>0</v>
      </c>
      <c r="AP229" s="407">
        <f t="shared" ref="AP229" si="411">AP228</f>
        <v>0</v>
      </c>
      <c r="AQ229" s="407">
        <f t="shared" ref="AQ229" si="412">AQ228</f>
        <v>0</v>
      </c>
      <c r="AR229" s="407">
        <f t="shared" ref="AR229" si="413">AR228</f>
        <v>0</v>
      </c>
      <c r="AS229" s="294"/>
    </row>
    <row r="230" spans="1:45" ht="15.75" hidden="1" outlineLevel="1">
      <c r="B230" s="295"/>
      <c r="C230" s="296"/>
      <c r="D230" s="296"/>
      <c r="E230" s="296"/>
      <c r="F230" s="296"/>
      <c r="G230" s="296"/>
      <c r="H230" s="296"/>
      <c r="I230" s="296"/>
      <c r="J230" s="748"/>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hidden="1"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hidden="1"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414">AF231</f>
        <v>0</v>
      </c>
      <c r="AG232" s="407">
        <f t="shared" ref="AG232" si="415">AG231</f>
        <v>0</v>
      </c>
      <c r="AH232" s="407">
        <f t="shared" ref="AH232" si="416">AH231</f>
        <v>0</v>
      </c>
      <c r="AI232" s="407">
        <f t="shared" ref="AI232" si="417">AI231</f>
        <v>0</v>
      </c>
      <c r="AJ232" s="407">
        <f t="shared" ref="AJ232" si="418">AJ231</f>
        <v>0</v>
      </c>
      <c r="AK232" s="407">
        <f t="shared" ref="AK232" si="419">AK231</f>
        <v>0</v>
      </c>
      <c r="AL232" s="407">
        <f t="shared" ref="AL232" si="420">AL231</f>
        <v>0</v>
      </c>
      <c r="AM232" s="407">
        <f t="shared" ref="AM232" si="421">AM231</f>
        <v>0</v>
      </c>
      <c r="AN232" s="407">
        <f t="shared" ref="AN232" si="422">AN231</f>
        <v>0</v>
      </c>
      <c r="AO232" s="407">
        <f t="shared" ref="AO232" si="423">AO231</f>
        <v>0</v>
      </c>
      <c r="AP232" s="407">
        <f t="shared" ref="AP232" si="424">AP231</f>
        <v>0</v>
      </c>
      <c r="AQ232" s="407">
        <f t="shared" ref="AQ232" si="425">AQ231</f>
        <v>0</v>
      </c>
      <c r="AR232" s="407">
        <f t="shared" ref="AR232" si="426">AR231</f>
        <v>0</v>
      </c>
      <c r="AS232" s="294"/>
    </row>
    <row r="233" spans="1:45" ht="15.75" hidden="1"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hidden="1"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hidden="1"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427">AF234</f>
        <v>0</v>
      </c>
      <c r="AG235" s="407">
        <f t="shared" ref="AG235" si="428">AG234</f>
        <v>0</v>
      </c>
      <c r="AH235" s="407">
        <f t="shared" ref="AH235" si="429">AH234</f>
        <v>0</v>
      </c>
      <c r="AI235" s="407">
        <f t="shared" ref="AI235" si="430">AI234</f>
        <v>0</v>
      </c>
      <c r="AJ235" s="407">
        <f t="shared" ref="AJ235" si="431">AJ234</f>
        <v>0</v>
      </c>
      <c r="AK235" s="407">
        <f t="shared" ref="AK235" si="432">AK234</f>
        <v>0</v>
      </c>
      <c r="AL235" s="407">
        <f t="shared" ref="AL235" si="433">AL234</f>
        <v>0</v>
      </c>
      <c r="AM235" s="407">
        <f t="shared" ref="AM235" si="434">AM234</f>
        <v>0</v>
      </c>
      <c r="AN235" s="407">
        <f t="shared" ref="AN235" si="435">AN234</f>
        <v>0</v>
      </c>
      <c r="AO235" s="407">
        <f t="shared" ref="AO235" si="436">AO234</f>
        <v>0</v>
      </c>
      <c r="AP235" s="407">
        <f t="shared" ref="AP235" si="437">AP234</f>
        <v>0</v>
      </c>
      <c r="AQ235" s="407">
        <f t="shared" ref="AQ235" si="438">AQ234</f>
        <v>0</v>
      </c>
      <c r="AR235" s="407">
        <f t="shared" ref="AR235" si="439">AR234</f>
        <v>0</v>
      </c>
      <c r="AS235" s="294"/>
    </row>
    <row r="236" spans="1:45" hidden="1"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hidden="1" outlineLevel="1">
      <c r="A237" s="511">
        <v>4</v>
      </c>
      <c r="B237" s="509" t="s">
        <v>653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hidden="1"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440">AF237</f>
        <v>0</v>
      </c>
      <c r="AG238" s="407">
        <f t="shared" ref="AG238" si="441">AG237</f>
        <v>0</v>
      </c>
      <c r="AH238" s="407">
        <f t="shared" ref="AH238" si="442">AH237</f>
        <v>0</v>
      </c>
      <c r="AI238" s="407">
        <f t="shared" ref="AI238" si="443">AI237</f>
        <v>0</v>
      </c>
      <c r="AJ238" s="407">
        <f t="shared" ref="AJ238" si="444">AJ237</f>
        <v>0</v>
      </c>
      <c r="AK238" s="407">
        <f t="shared" ref="AK238" si="445">AK237</f>
        <v>0</v>
      </c>
      <c r="AL238" s="407">
        <f t="shared" ref="AL238" si="446">AL237</f>
        <v>0</v>
      </c>
      <c r="AM238" s="407">
        <f t="shared" ref="AM238" si="447">AM237</f>
        <v>0</v>
      </c>
      <c r="AN238" s="407">
        <f t="shared" ref="AN238" si="448">AN237</f>
        <v>0</v>
      </c>
      <c r="AO238" s="407">
        <f t="shared" ref="AO238" si="449">AO237</f>
        <v>0</v>
      </c>
      <c r="AP238" s="407">
        <f t="shared" ref="AP238" si="450">AP237</f>
        <v>0</v>
      </c>
      <c r="AQ238" s="407">
        <f t="shared" ref="AQ238" si="451">AQ237</f>
        <v>0</v>
      </c>
      <c r="AR238" s="407">
        <f t="shared" ref="AR238" si="452">AR237</f>
        <v>0</v>
      </c>
      <c r="AS238" s="294"/>
    </row>
    <row r="239" spans="1:45" hidden="1"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hidden="1"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hidden="1"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453">AF240</f>
        <v>0</v>
      </c>
      <c r="AG241" s="407">
        <f t="shared" ref="AG241" si="454">AG240</f>
        <v>0</v>
      </c>
      <c r="AH241" s="407">
        <f t="shared" ref="AH241" si="455">AH240</f>
        <v>0</v>
      </c>
      <c r="AI241" s="407">
        <f t="shared" ref="AI241" si="456">AI240</f>
        <v>0</v>
      </c>
      <c r="AJ241" s="407">
        <f t="shared" ref="AJ241" si="457">AJ240</f>
        <v>0</v>
      </c>
      <c r="AK241" s="407">
        <f t="shared" ref="AK241" si="458">AK240</f>
        <v>0</v>
      </c>
      <c r="AL241" s="407">
        <f t="shared" ref="AL241" si="459">AL240</f>
        <v>0</v>
      </c>
      <c r="AM241" s="407">
        <f t="shared" ref="AM241" si="460">AM240</f>
        <v>0</v>
      </c>
      <c r="AN241" s="407">
        <f t="shared" ref="AN241" si="461">AN240</f>
        <v>0</v>
      </c>
      <c r="AO241" s="407">
        <f t="shared" ref="AO241" si="462">AO240</f>
        <v>0</v>
      </c>
      <c r="AP241" s="407">
        <f t="shared" ref="AP241" si="463">AP240</f>
        <v>0</v>
      </c>
      <c r="AQ241" s="407">
        <f t="shared" ref="AQ241" si="464">AQ240</f>
        <v>0</v>
      </c>
      <c r="AR241" s="407">
        <f t="shared" ref="AR241" si="465">AR240</f>
        <v>0</v>
      </c>
      <c r="AS241" s="294"/>
    </row>
    <row r="242" spans="1:45" hidden="1"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hidden="1"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hidden="1"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hidden="1"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466">AF244</f>
        <v>0</v>
      </c>
      <c r="AG245" s="407">
        <f t="shared" ref="AG245" si="467">AG244</f>
        <v>0</v>
      </c>
      <c r="AH245" s="407">
        <f t="shared" ref="AH245" si="468">AH244</f>
        <v>0</v>
      </c>
      <c r="AI245" s="407">
        <f t="shared" ref="AI245" si="469">AI244</f>
        <v>0</v>
      </c>
      <c r="AJ245" s="407">
        <f t="shared" ref="AJ245" si="470">AJ244</f>
        <v>0</v>
      </c>
      <c r="AK245" s="407">
        <f t="shared" ref="AK245" si="471">AK244</f>
        <v>0</v>
      </c>
      <c r="AL245" s="407">
        <f t="shared" ref="AL245" si="472">AL244</f>
        <v>0</v>
      </c>
      <c r="AM245" s="407">
        <f t="shared" ref="AM245" si="473">AM244</f>
        <v>0</v>
      </c>
      <c r="AN245" s="407">
        <f t="shared" ref="AN245" si="474">AN244</f>
        <v>0</v>
      </c>
      <c r="AO245" s="407">
        <f t="shared" ref="AO245" si="475">AO244</f>
        <v>0</v>
      </c>
      <c r="AP245" s="407">
        <f t="shared" ref="AP245" si="476">AP244</f>
        <v>0</v>
      </c>
      <c r="AQ245" s="407">
        <f t="shared" ref="AQ245" si="477">AQ244</f>
        <v>0</v>
      </c>
      <c r="AR245" s="407">
        <f t="shared" ref="AR245" si="478">AR244</f>
        <v>0</v>
      </c>
      <c r="AS245" s="308"/>
    </row>
    <row r="246" spans="1:45" hidden="1"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hidden="1"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hidden="1"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479">AF247</f>
        <v>0</v>
      </c>
      <c r="AG248" s="407">
        <f t="shared" ref="AG248" si="480">AG247</f>
        <v>0</v>
      </c>
      <c r="AH248" s="407">
        <f t="shared" ref="AH248" si="481">AH247</f>
        <v>0</v>
      </c>
      <c r="AI248" s="407">
        <f t="shared" ref="AI248" si="482">AI247</f>
        <v>0</v>
      </c>
      <c r="AJ248" s="407">
        <f t="shared" ref="AJ248" si="483">AJ247</f>
        <v>0</v>
      </c>
      <c r="AK248" s="407">
        <f t="shared" ref="AK248" si="484">AK247</f>
        <v>0</v>
      </c>
      <c r="AL248" s="407">
        <f t="shared" ref="AL248" si="485">AL247</f>
        <v>0</v>
      </c>
      <c r="AM248" s="407">
        <f t="shared" ref="AM248" si="486">AM247</f>
        <v>0</v>
      </c>
      <c r="AN248" s="407">
        <f t="shared" ref="AN248" si="487">AN247</f>
        <v>0</v>
      </c>
      <c r="AO248" s="407">
        <f t="shared" ref="AO248" si="488">AO247</f>
        <v>0</v>
      </c>
      <c r="AP248" s="407">
        <f t="shared" ref="AP248" si="489">AP247</f>
        <v>0</v>
      </c>
      <c r="AQ248" s="407">
        <f t="shared" ref="AQ248" si="490">AQ247</f>
        <v>0</v>
      </c>
      <c r="AR248" s="407">
        <f t="shared" ref="AR248" si="491">AR247</f>
        <v>0</v>
      </c>
      <c r="AS248" s="308"/>
    </row>
    <row r="249" spans="1:45" hidden="1"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hidden="1"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hidden="1"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492">AF250</f>
        <v>0</v>
      </c>
      <c r="AG251" s="407">
        <f t="shared" ref="AG251" si="493">AG250</f>
        <v>0</v>
      </c>
      <c r="AH251" s="407">
        <f t="shared" ref="AH251" si="494">AH250</f>
        <v>0</v>
      </c>
      <c r="AI251" s="407">
        <f t="shared" ref="AI251" si="495">AI250</f>
        <v>0</v>
      </c>
      <c r="AJ251" s="407">
        <f t="shared" ref="AJ251" si="496">AJ250</f>
        <v>0</v>
      </c>
      <c r="AK251" s="407">
        <f t="shared" ref="AK251" si="497">AK250</f>
        <v>0</v>
      </c>
      <c r="AL251" s="407">
        <f t="shared" ref="AL251" si="498">AL250</f>
        <v>0</v>
      </c>
      <c r="AM251" s="407">
        <f t="shared" ref="AM251" si="499">AM250</f>
        <v>0</v>
      </c>
      <c r="AN251" s="407">
        <f t="shared" ref="AN251" si="500">AN250</f>
        <v>0</v>
      </c>
      <c r="AO251" s="407">
        <f t="shared" ref="AO251" si="501">AO250</f>
        <v>0</v>
      </c>
      <c r="AP251" s="407">
        <f t="shared" ref="AP251" si="502">AP250</f>
        <v>0</v>
      </c>
      <c r="AQ251" s="407">
        <f t="shared" ref="AQ251" si="503">AQ250</f>
        <v>0</v>
      </c>
      <c r="AR251" s="407">
        <f t="shared" ref="AR251" si="504">AR250</f>
        <v>0</v>
      </c>
      <c r="AS251" s="308"/>
    </row>
    <row r="252" spans="1:45" hidden="1"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hidden="1"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hidden="1"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505">AF253</f>
        <v>0</v>
      </c>
      <c r="AG254" s="407">
        <f t="shared" ref="AG254" si="506">AG253</f>
        <v>0</v>
      </c>
      <c r="AH254" s="407">
        <f t="shared" ref="AH254" si="507">AH253</f>
        <v>0</v>
      </c>
      <c r="AI254" s="407">
        <f t="shared" ref="AI254" si="508">AI253</f>
        <v>0</v>
      </c>
      <c r="AJ254" s="407">
        <f t="shared" ref="AJ254" si="509">AJ253</f>
        <v>0</v>
      </c>
      <c r="AK254" s="407">
        <f t="shared" ref="AK254" si="510">AK253</f>
        <v>0</v>
      </c>
      <c r="AL254" s="407">
        <f t="shared" ref="AL254" si="511">AL253</f>
        <v>0</v>
      </c>
      <c r="AM254" s="407">
        <f t="shared" ref="AM254" si="512">AM253</f>
        <v>0</v>
      </c>
      <c r="AN254" s="407">
        <f t="shared" ref="AN254" si="513">AN253</f>
        <v>0</v>
      </c>
      <c r="AO254" s="407">
        <f t="shared" ref="AO254" si="514">AO253</f>
        <v>0</v>
      </c>
      <c r="AP254" s="407">
        <f t="shared" ref="AP254" si="515">AP253</f>
        <v>0</v>
      </c>
      <c r="AQ254" s="407">
        <f t="shared" ref="AQ254" si="516">AQ253</f>
        <v>0</v>
      </c>
      <c r="AR254" s="407">
        <f t="shared" ref="AR254" si="517">AR253</f>
        <v>0</v>
      </c>
      <c r="AS254" s="308"/>
    </row>
    <row r="255" spans="1:45" hidden="1"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hidden="1"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hidden="1"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518">AF256</f>
        <v>0</v>
      </c>
      <c r="AG257" s="407">
        <f t="shared" ref="AG257" si="519">AG256</f>
        <v>0</v>
      </c>
      <c r="AH257" s="407">
        <f t="shared" ref="AH257" si="520">AH256</f>
        <v>0</v>
      </c>
      <c r="AI257" s="407">
        <f t="shared" ref="AI257" si="521">AI256</f>
        <v>0</v>
      </c>
      <c r="AJ257" s="407">
        <f t="shared" ref="AJ257" si="522">AJ256</f>
        <v>0</v>
      </c>
      <c r="AK257" s="407">
        <f t="shared" ref="AK257" si="523">AK256</f>
        <v>0</v>
      </c>
      <c r="AL257" s="407">
        <f t="shared" ref="AL257" si="524">AL256</f>
        <v>0</v>
      </c>
      <c r="AM257" s="407">
        <f t="shared" ref="AM257" si="525">AM256</f>
        <v>0</v>
      </c>
      <c r="AN257" s="407">
        <f t="shared" ref="AN257" si="526">AN256</f>
        <v>0</v>
      </c>
      <c r="AO257" s="407">
        <f t="shared" ref="AO257" si="527">AO256</f>
        <v>0</v>
      </c>
      <c r="AP257" s="407">
        <f t="shared" ref="AP257" si="528">AP256</f>
        <v>0</v>
      </c>
      <c r="AQ257" s="407">
        <f t="shared" ref="AQ257" si="529">AQ256</f>
        <v>0</v>
      </c>
      <c r="AR257" s="407">
        <f t="shared" ref="AR257" si="530">AR256</f>
        <v>0</v>
      </c>
      <c r="AS257" s="308"/>
    </row>
    <row r="258" spans="1:46" hidden="1"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hidden="1"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hidden="1"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hidden="1"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531">AF260</f>
        <v>0</v>
      </c>
      <c r="AG261" s="407">
        <f t="shared" ref="AG261" si="532">AG260</f>
        <v>0</v>
      </c>
      <c r="AH261" s="407">
        <f t="shared" ref="AH261" si="533">AH260</f>
        <v>0</v>
      </c>
      <c r="AI261" s="407">
        <f t="shared" ref="AI261" si="534">AI260</f>
        <v>0</v>
      </c>
      <c r="AJ261" s="407">
        <f t="shared" ref="AJ261" si="535">AJ260</f>
        <v>0</v>
      </c>
      <c r="AK261" s="407">
        <f t="shared" ref="AK261" si="536">AK260</f>
        <v>0</v>
      </c>
      <c r="AL261" s="407">
        <f t="shared" ref="AL261" si="537">AL260</f>
        <v>0</v>
      </c>
      <c r="AM261" s="407">
        <f t="shared" ref="AM261" si="538">AM260</f>
        <v>0</v>
      </c>
      <c r="AN261" s="407">
        <f t="shared" ref="AN261" si="539">AN260</f>
        <v>0</v>
      </c>
      <c r="AO261" s="407">
        <f t="shared" ref="AO261" si="540">AO260</f>
        <v>0</v>
      </c>
      <c r="AP261" s="407">
        <f t="shared" ref="AP261" si="541">AP260</f>
        <v>0</v>
      </c>
      <c r="AQ261" s="407">
        <f t="shared" ref="AQ261" si="542">AQ260</f>
        <v>0</v>
      </c>
      <c r="AR261" s="407">
        <f t="shared" ref="AR261" si="543">AR260</f>
        <v>0</v>
      </c>
      <c r="AS261" s="294"/>
    </row>
    <row r="262" spans="1:46" hidden="1"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hidden="1"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hidden="1"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544">AF263</f>
        <v>0</v>
      </c>
      <c r="AG264" s="407">
        <f t="shared" ref="AG264" si="545">AG263</f>
        <v>0</v>
      </c>
      <c r="AH264" s="407">
        <f t="shared" ref="AH264" si="546">AH263</f>
        <v>0</v>
      </c>
      <c r="AI264" s="407">
        <f t="shared" ref="AI264" si="547">AI263</f>
        <v>0</v>
      </c>
      <c r="AJ264" s="407">
        <f t="shared" ref="AJ264" si="548">AJ263</f>
        <v>0</v>
      </c>
      <c r="AK264" s="407">
        <f t="shared" ref="AK264" si="549">AK263</f>
        <v>0</v>
      </c>
      <c r="AL264" s="407">
        <f t="shared" ref="AL264" si="550">AL263</f>
        <v>0</v>
      </c>
      <c r="AM264" s="407">
        <f t="shared" ref="AM264" si="551">AM263</f>
        <v>0</v>
      </c>
      <c r="AN264" s="407">
        <f t="shared" ref="AN264" si="552">AN263</f>
        <v>0</v>
      </c>
      <c r="AO264" s="407">
        <f t="shared" ref="AO264" si="553">AO263</f>
        <v>0</v>
      </c>
      <c r="AP264" s="407">
        <f t="shared" ref="AP264" si="554">AP263</f>
        <v>0</v>
      </c>
      <c r="AQ264" s="407">
        <f t="shared" ref="AQ264" si="555">AQ263</f>
        <v>0</v>
      </c>
      <c r="AR264" s="407">
        <f t="shared" ref="AR264" si="556">AR263</f>
        <v>0</v>
      </c>
      <c r="AS264" s="294"/>
    </row>
    <row r="265" spans="1:46" hidden="1"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hidden="1"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hidden="1"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557">AF266</f>
        <v>0</v>
      </c>
      <c r="AG267" s="407">
        <f t="shared" ref="AG267" si="558">AG266</f>
        <v>0</v>
      </c>
      <c r="AH267" s="407">
        <f t="shared" ref="AH267" si="559">AH266</f>
        <v>0</v>
      </c>
      <c r="AI267" s="407">
        <f t="shared" ref="AI267" si="560">AI266</f>
        <v>0</v>
      </c>
      <c r="AJ267" s="407">
        <f t="shared" ref="AJ267" si="561">AJ266</f>
        <v>0</v>
      </c>
      <c r="AK267" s="407">
        <f t="shared" ref="AK267" si="562">AK266</f>
        <v>0</v>
      </c>
      <c r="AL267" s="407">
        <f t="shared" ref="AL267" si="563">AL266</f>
        <v>0</v>
      </c>
      <c r="AM267" s="407">
        <f t="shared" ref="AM267" si="564">AM266</f>
        <v>0</v>
      </c>
      <c r="AN267" s="407">
        <f t="shared" ref="AN267" si="565">AN266</f>
        <v>0</v>
      </c>
      <c r="AO267" s="407">
        <f t="shared" ref="AO267" si="566">AO266</f>
        <v>0</v>
      </c>
      <c r="AP267" s="407">
        <f t="shared" ref="AP267" si="567">AP266</f>
        <v>0</v>
      </c>
      <c r="AQ267" s="407">
        <f t="shared" ref="AQ267" si="568">AQ266</f>
        <v>0</v>
      </c>
      <c r="AR267" s="407">
        <f t="shared" ref="AR267" si="569">AR266</f>
        <v>0</v>
      </c>
      <c r="AS267" s="303"/>
    </row>
    <row r="268" spans="1:46" hidden="1"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hidden="1"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hidden="1"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hidden="1"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570">AF270</f>
        <v>0</v>
      </c>
      <c r="AG271" s="407">
        <f t="shared" ref="AG271" si="571">AG270</f>
        <v>0</v>
      </c>
      <c r="AH271" s="407">
        <f t="shared" ref="AH271" si="572">AH270</f>
        <v>0</v>
      </c>
      <c r="AI271" s="407">
        <f t="shared" ref="AI271" si="573">AI270</f>
        <v>0</v>
      </c>
      <c r="AJ271" s="407">
        <f t="shared" ref="AJ271" si="574">AJ270</f>
        <v>0</v>
      </c>
      <c r="AK271" s="407">
        <f t="shared" ref="AK271" si="575">AK270</f>
        <v>0</v>
      </c>
      <c r="AL271" s="407">
        <f t="shared" ref="AL271" si="576">AL270</f>
        <v>0</v>
      </c>
      <c r="AM271" s="407">
        <f t="shared" ref="AM271" si="577">AM270</f>
        <v>0</v>
      </c>
      <c r="AN271" s="407">
        <f t="shared" ref="AN271" si="578">AN270</f>
        <v>0</v>
      </c>
      <c r="AO271" s="407">
        <f t="shared" ref="AO271" si="579">AO270</f>
        <v>0</v>
      </c>
      <c r="AP271" s="407">
        <f t="shared" ref="AP271" si="580">AP270</f>
        <v>0</v>
      </c>
      <c r="AQ271" s="407">
        <f t="shared" ref="AQ271" si="581">AQ270</f>
        <v>0</v>
      </c>
      <c r="AR271" s="407">
        <f t="shared" ref="AR271" si="582">AR270</f>
        <v>0</v>
      </c>
      <c r="AS271" s="294"/>
    </row>
    <row r="272" spans="1:46" hidden="1"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hidden="1"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hidden="1"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hidden="1"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583">AF274</f>
        <v>0</v>
      </c>
      <c r="AG275" s="407">
        <f t="shared" si="583"/>
        <v>0</v>
      </c>
      <c r="AH275" s="407">
        <f t="shared" si="583"/>
        <v>0</v>
      </c>
      <c r="AI275" s="407">
        <f t="shared" si="583"/>
        <v>0</v>
      </c>
      <c r="AJ275" s="407">
        <f t="shared" si="583"/>
        <v>0</v>
      </c>
      <c r="AK275" s="407">
        <f t="shared" si="583"/>
        <v>0</v>
      </c>
      <c r="AL275" s="407">
        <f t="shared" si="583"/>
        <v>0</v>
      </c>
      <c r="AM275" s="407">
        <f t="shared" si="583"/>
        <v>0</v>
      </c>
      <c r="AN275" s="407">
        <f t="shared" si="583"/>
        <v>0</v>
      </c>
      <c r="AO275" s="407">
        <f t="shared" si="583"/>
        <v>0</v>
      </c>
      <c r="AP275" s="407">
        <f t="shared" si="583"/>
        <v>0</v>
      </c>
      <c r="AQ275" s="407">
        <f t="shared" si="583"/>
        <v>0</v>
      </c>
      <c r="AR275" s="407">
        <f t="shared" si="583"/>
        <v>0</v>
      </c>
      <c r="AS275" s="294"/>
    </row>
    <row r="276" spans="1:46" hidden="1"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hidden="1"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hidden="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584">AF277</f>
        <v>0</v>
      </c>
      <c r="AG278" s="407">
        <f t="shared" si="584"/>
        <v>0</v>
      </c>
      <c r="AH278" s="407">
        <f t="shared" si="584"/>
        <v>0</v>
      </c>
      <c r="AI278" s="407">
        <f t="shared" si="584"/>
        <v>0</v>
      </c>
      <c r="AJ278" s="407">
        <f t="shared" si="584"/>
        <v>0</v>
      </c>
      <c r="AK278" s="407">
        <f t="shared" si="584"/>
        <v>0</v>
      </c>
      <c r="AL278" s="407">
        <f t="shared" si="584"/>
        <v>0</v>
      </c>
      <c r="AM278" s="407">
        <f t="shared" si="584"/>
        <v>0</v>
      </c>
      <c r="AN278" s="407">
        <f t="shared" si="584"/>
        <v>0</v>
      </c>
      <c r="AO278" s="407">
        <f t="shared" si="584"/>
        <v>0</v>
      </c>
      <c r="AP278" s="407">
        <f t="shared" si="584"/>
        <v>0</v>
      </c>
      <c r="AQ278" s="407">
        <f t="shared" si="584"/>
        <v>0</v>
      </c>
      <c r="AR278" s="407">
        <f t="shared" si="584"/>
        <v>0</v>
      </c>
      <c r="AS278" s="294"/>
    </row>
    <row r="279" spans="1:46" s="280" customFormat="1" hidden="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hidden="1"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hidden="1"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hidden="1"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585">AF281</f>
        <v>0</v>
      </c>
      <c r="AG282" s="407">
        <f t="shared" si="585"/>
        <v>0</v>
      </c>
      <c r="AH282" s="407">
        <f t="shared" si="585"/>
        <v>0</v>
      </c>
      <c r="AI282" s="407">
        <f t="shared" si="585"/>
        <v>0</v>
      </c>
      <c r="AJ282" s="407">
        <f t="shared" si="585"/>
        <v>0</v>
      </c>
      <c r="AK282" s="407">
        <f t="shared" si="585"/>
        <v>0</v>
      </c>
      <c r="AL282" s="407">
        <f t="shared" si="585"/>
        <v>0</v>
      </c>
      <c r="AM282" s="407">
        <f t="shared" si="585"/>
        <v>0</v>
      </c>
      <c r="AN282" s="407">
        <f t="shared" si="585"/>
        <v>0</v>
      </c>
      <c r="AO282" s="407">
        <f t="shared" si="585"/>
        <v>0</v>
      </c>
      <c r="AP282" s="407">
        <f t="shared" si="585"/>
        <v>0</v>
      </c>
      <c r="AQ282" s="407">
        <f t="shared" si="585"/>
        <v>0</v>
      </c>
      <c r="AR282" s="407">
        <f t="shared" si="585"/>
        <v>0</v>
      </c>
      <c r="AS282" s="303"/>
    </row>
    <row r="283" spans="1:46" hidden="1"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idden="1"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hidden="1"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586">AF284</f>
        <v>0</v>
      </c>
      <c r="AG285" s="407">
        <f t="shared" si="586"/>
        <v>0</v>
      </c>
      <c r="AH285" s="407">
        <f t="shared" si="586"/>
        <v>0</v>
      </c>
      <c r="AI285" s="407">
        <f t="shared" si="586"/>
        <v>0</v>
      </c>
      <c r="AJ285" s="407">
        <f t="shared" si="586"/>
        <v>0</v>
      </c>
      <c r="AK285" s="407">
        <f t="shared" si="586"/>
        <v>0</v>
      </c>
      <c r="AL285" s="407">
        <f t="shared" si="586"/>
        <v>0</v>
      </c>
      <c r="AM285" s="407">
        <f t="shared" si="586"/>
        <v>0</v>
      </c>
      <c r="AN285" s="407">
        <f t="shared" si="586"/>
        <v>0</v>
      </c>
      <c r="AO285" s="407">
        <f t="shared" si="586"/>
        <v>0</v>
      </c>
      <c r="AP285" s="407">
        <f t="shared" si="586"/>
        <v>0</v>
      </c>
      <c r="AQ285" s="407">
        <f t="shared" si="586"/>
        <v>0</v>
      </c>
      <c r="AR285" s="407">
        <f t="shared" si="586"/>
        <v>0</v>
      </c>
      <c r="AS285" s="303"/>
    </row>
    <row r="286" spans="1:46" hidden="1"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hidden="1"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hidden="1"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587">AF287</f>
        <v>0</v>
      </c>
      <c r="AG288" s="407">
        <f t="shared" si="587"/>
        <v>0</v>
      </c>
      <c r="AH288" s="407">
        <f t="shared" si="587"/>
        <v>0</v>
      </c>
      <c r="AI288" s="407">
        <f t="shared" si="587"/>
        <v>0</v>
      </c>
      <c r="AJ288" s="407">
        <f t="shared" si="587"/>
        <v>0</v>
      </c>
      <c r="AK288" s="407">
        <f t="shared" si="587"/>
        <v>0</v>
      </c>
      <c r="AL288" s="407">
        <f t="shared" si="587"/>
        <v>0</v>
      </c>
      <c r="AM288" s="407">
        <f t="shared" si="587"/>
        <v>0</v>
      </c>
      <c r="AN288" s="407">
        <f t="shared" si="587"/>
        <v>0</v>
      </c>
      <c r="AO288" s="407">
        <f t="shared" si="587"/>
        <v>0</v>
      </c>
      <c r="AP288" s="407">
        <f t="shared" si="587"/>
        <v>0</v>
      </c>
      <c r="AQ288" s="407">
        <f t="shared" si="587"/>
        <v>0</v>
      </c>
      <c r="AR288" s="407">
        <f t="shared" si="587"/>
        <v>0</v>
      </c>
      <c r="AS288" s="294"/>
    </row>
    <row r="289" spans="1:45" hidden="1"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hidden="1"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hidden="1"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588">AE290</f>
        <v>0</v>
      </c>
      <c r="AF291" s="407">
        <f t="shared" si="588"/>
        <v>0</v>
      </c>
      <c r="AG291" s="407">
        <f t="shared" si="588"/>
        <v>0</v>
      </c>
      <c r="AH291" s="407">
        <f t="shared" si="588"/>
        <v>0</v>
      </c>
      <c r="AI291" s="407">
        <f t="shared" si="588"/>
        <v>0</v>
      </c>
      <c r="AJ291" s="407">
        <f t="shared" si="588"/>
        <v>0</v>
      </c>
      <c r="AK291" s="407">
        <f t="shared" si="588"/>
        <v>0</v>
      </c>
      <c r="AL291" s="407">
        <f t="shared" si="588"/>
        <v>0</v>
      </c>
      <c r="AM291" s="407">
        <f t="shared" si="588"/>
        <v>0</v>
      </c>
      <c r="AN291" s="407">
        <f t="shared" si="588"/>
        <v>0</v>
      </c>
      <c r="AO291" s="407">
        <f t="shared" si="588"/>
        <v>0</v>
      </c>
      <c r="AP291" s="407">
        <f t="shared" si="588"/>
        <v>0</v>
      </c>
      <c r="AQ291" s="407">
        <f t="shared" si="588"/>
        <v>0</v>
      </c>
      <c r="AR291" s="407">
        <f t="shared" si="588"/>
        <v>0</v>
      </c>
      <c r="AS291" s="303"/>
    </row>
    <row r="292" spans="1:45" ht="15.75" hidden="1"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hidden="1"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hidden="1" outlineLevel="1">
      <c r="B294" s="285" t="s">
        <v>496</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hidden="1" outlineLevel="1">
      <c r="A295" s="511">
        <v>21</v>
      </c>
      <c r="B295" s="509" t="s">
        <v>113</v>
      </c>
      <c r="C295" s="288" t="s">
        <v>25</v>
      </c>
      <c r="D295" s="292">
        <v>1213322</v>
      </c>
      <c r="E295" s="292">
        <v>1213322</v>
      </c>
      <c r="F295" s="292">
        <v>1213322</v>
      </c>
      <c r="G295" s="292">
        <v>1213322</v>
      </c>
      <c r="H295" s="292">
        <v>1213322</v>
      </c>
      <c r="I295" s="292">
        <v>1213322</v>
      </c>
      <c r="J295" s="292">
        <v>1213322</v>
      </c>
      <c r="K295" s="292">
        <v>1213158</v>
      </c>
      <c r="L295" s="292">
        <v>1213158</v>
      </c>
      <c r="M295" s="292">
        <v>1208247</v>
      </c>
      <c r="N295" s="292">
        <v>1194786</v>
      </c>
      <c r="O295" s="292">
        <v>1194140</v>
      </c>
      <c r="P295" s="292">
        <v>1194140</v>
      </c>
      <c r="Q295" s="288"/>
      <c r="R295" s="292">
        <v>79</v>
      </c>
      <c r="S295" s="292">
        <v>79</v>
      </c>
      <c r="T295" s="292">
        <v>79</v>
      </c>
      <c r="U295" s="292">
        <v>79</v>
      </c>
      <c r="V295" s="292">
        <v>79</v>
      </c>
      <c r="W295" s="292">
        <v>79</v>
      </c>
      <c r="X295" s="292">
        <v>79</v>
      </c>
      <c r="Y295" s="292">
        <v>79</v>
      </c>
      <c r="Z295" s="292">
        <v>79</v>
      </c>
      <c r="AA295" s="292">
        <v>79</v>
      </c>
      <c r="AB295" s="292">
        <v>76</v>
      </c>
      <c r="AC295" s="292">
        <v>76</v>
      </c>
      <c r="AD295" s="292">
        <v>76</v>
      </c>
      <c r="AE295" s="406">
        <v>1</v>
      </c>
      <c r="AF295" s="406">
        <v>0</v>
      </c>
      <c r="AG295" s="406">
        <v>0</v>
      </c>
      <c r="AH295" s="406"/>
      <c r="AI295" s="406"/>
      <c r="AJ295" s="406"/>
      <c r="AK295" s="406"/>
      <c r="AL295" s="406"/>
      <c r="AM295" s="406"/>
      <c r="AN295" s="406"/>
      <c r="AO295" s="406"/>
      <c r="AP295" s="406"/>
      <c r="AQ295" s="406"/>
      <c r="AR295" s="406"/>
      <c r="AS295" s="293">
        <f>SUM(AE295:AR295)</f>
        <v>1</v>
      </c>
    </row>
    <row r="296" spans="1:45" hidden="1" outlineLevel="1">
      <c r="B296" s="291" t="s">
        <v>288</v>
      </c>
      <c r="C296" s="288" t="s">
        <v>163</v>
      </c>
      <c r="D296" s="292">
        <v>147558</v>
      </c>
      <c r="E296" s="292">
        <v>147558</v>
      </c>
      <c r="F296" s="292">
        <v>147558</v>
      </c>
      <c r="G296" s="292">
        <v>147558</v>
      </c>
      <c r="H296" s="292">
        <v>147558</v>
      </c>
      <c r="I296" s="292">
        <v>147558</v>
      </c>
      <c r="J296" s="292">
        <v>147558</v>
      </c>
      <c r="K296" s="292">
        <v>147547</v>
      </c>
      <c r="L296" s="292">
        <v>147547</v>
      </c>
      <c r="M296" s="292">
        <v>147690</v>
      </c>
      <c r="N296" s="292">
        <v>147761</v>
      </c>
      <c r="O296" s="292">
        <v>147872</v>
      </c>
      <c r="P296" s="292">
        <v>147872</v>
      </c>
      <c r="Q296" s="288"/>
      <c r="R296" s="292">
        <v>9</v>
      </c>
      <c r="S296" s="292">
        <v>9</v>
      </c>
      <c r="T296" s="292">
        <v>9</v>
      </c>
      <c r="U296" s="292">
        <v>9</v>
      </c>
      <c r="V296" s="292">
        <v>9</v>
      </c>
      <c r="W296" s="292">
        <v>9</v>
      </c>
      <c r="X296" s="292">
        <v>9</v>
      </c>
      <c r="Y296" s="292">
        <v>9</v>
      </c>
      <c r="Z296" s="292">
        <v>9</v>
      </c>
      <c r="AA296" s="292">
        <v>9</v>
      </c>
      <c r="AB296" s="292">
        <v>9</v>
      </c>
      <c r="AC296" s="292">
        <v>9</v>
      </c>
      <c r="AD296" s="292">
        <v>9</v>
      </c>
      <c r="AE296" s="407">
        <v>1</v>
      </c>
      <c r="AF296" s="407">
        <v>0</v>
      </c>
      <c r="AG296" s="407">
        <v>0</v>
      </c>
      <c r="AH296" s="407">
        <f t="shared" ref="AH296" si="589">AH295</f>
        <v>0</v>
      </c>
      <c r="AI296" s="407">
        <f t="shared" ref="AI296" si="590">AI295</f>
        <v>0</v>
      </c>
      <c r="AJ296" s="407">
        <f t="shared" ref="AJ296" si="591">AJ295</f>
        <v>0</v>
      </c>
      <c r="AK296" s="407">
        <f t="shared" ref="AK296" si="592">AK295</f>
        <v>0</v>
      </c>
      <c r="AL296" s="407">
        <f t="shared" ref="AL296" si="593">AL295</f>
        <v>0</v>
      </c>
      <c r="AM296" s="407">
        <f t="shared" ref="AM296" si="594">AM295</f>
        <v>0</v>
      </c>
      <c r="AN296" s="407">
        <f t="shared" ref="AN296" si="595">AN295</f>
        <v>0</v>
      </c>
      <c r="AO296" s="407">
        <f t="shared" ref="AO296" si="596">AO295</f>
        <v>0</v>
      </c>
      <c r="AP296" s="407">
        <f t="shared" ref="AP296" si="597">AP295</f>
        <v>0</v>
      </c>
      <c r="AQ296" s="407">
        <f t="shared" ref="AQ296" si="598">AQ295</f>
        <v>0</v>
      </c>
      <c r="AR296" s="407">
        <f t="shared" ref="AR296" si="599">AR295</f>
        <v>0</v>
      </c>
      <c r="AS296" s="303"/>
    </row>
    <row r="297" spans="1:45" hidden="1"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hidden="1" outlineLevel="1">
      <c r="A298" s="511">
        <v>22</v>
      </c>
      <c r="B298" s="509" t="s">
        <v>114</v>
      </c>
      <c r="C298" s="288" t="s">
        <v>25</v>
      </c>
      <c r="D298" s="292">
        <v>165327</v>
      </c>
      <c r="E298" s="292">
        <v>165327</v>
      </c>
      <c r="F298" s="292">
        <v>165327</v>
      </c>
      <c r="G298" s="292">
        <v>165327</v>
      </c>
      <c r="H298" s="292">
        <v>165327</v>
      </c>
      <c r="I298" s="292">
        <v>165327</v>
      </c>
      <c r="J298" s="292">
        <v>165327</v>
      </c>
      <c r="K298" s="292">
        <v>165327</v>
      </c>
      <c r="L298" s="292">
        <v>165327</v>
      </c>
      <c r="M298" s="292">
        <v>165327</v>
      </c>
      <c r="N298" s="292">
        <v>165327</v>
      </c>
      <c r="O298" s="292">
        <v>165327</v>
      </c>
      <c r="P298" s="292">
        <v>165327</v>
      </c>
      <c r="Q298" s="288"/>
      <c r="R298" s="292">
        <v>48</v>
      </c>
      <c r="S298" s="292">
        <v>48</v>
      </c>
      <c r="T298" s="292">
        <v>48</v>
      </c>
      <c r="U298" s="292">
        <v>48</v>
      </c>
      <c r="V298" s="292">
        <v>48</v>
      </c>
      <c r="W298" s="292">
        <v>48</v>
      </c>
      <c r="X298" s="292">
        <v>48</v>
      </c>
      <c r="Y298" s="292">
        <v>48</v>
      </c>
      <c r="Z298" s="292">
        <v>48</v>
      </c>
      <c r="AA298" s="292">
        <v>48</v>
      </c>
      <c r="AB298" s="292">
        <v>48</v>
      </c>
      <c r="AC298" s="292">
        <v>48</v>
      </c>
      <c r="AD298" s="292">
        <v>48</v>
      </c>
      <c r="AE298" s="406">
        <v>1</v>
      </c>
      <c r="AF298" s="406">
        <v>0</v>
      </c>
      <c r="AG298" s="406">
        <v>0</v>
      </c>
      <c r="AH298" s="406"/>
      <c r="AI298" s="406"/>
      <c r="AJ298" s="406"/>
      <c r="AK298" s="406"/>
      <c r="AL298" s="406"/>
      <c r="AM298" s="406"/>
      <c r="AN298" s="406"/>
      <c r="AO298" s="406"/>
      <c r="AP298" s="406"/>
      <c r="AQ298" s="406"/>
      <c r="AR298" s="406"/>
      <c r="AS298" s="293">
        <f>SUM(AE298:AR298)</f>
        <v>1</v>
      </c>
    </row>
    <row r="299" spans="1:45" hidden="1" outlineLevel="1">
      <c r="B299" s="291" t="s">
        <v>288</v>
      </c>
      <c r="C299" s="288" t="s">
        <v>163</v>
      </c>
      <c r="D299" s="292">
        <v>989</v>
      </c>
      <c r="E299" s="292">
        <v>989</v>
      </c>
      <c r="F299" s="292">
        <v>989</v>
      </c>
      <c r="G299" s="292">
        <v>989</v>
      </c>
      <c r="H299" s="292">
        <v>989</v>
      </c>
      <c r="I299" s="292">
        <v>989</v>
      </c>
      <c r="J299" s="292">
        <v>989</v>
      </c>
      <c r="K299" s="292">
        <v>989</v>
      </c>
      <c r="L299" s="292">
        <v>989</v>
      </c>
      <c r="M299" s="292">
        <v>989</v>
      </c>
      <c r="N299" s="292">
        <v>989</v>
      </c>
      <c r="O299" s="292">
        <v>989</v>
      </c>
      <c r="P299" s="292">
        <v>989</v>
      </c>
      <c r="Q299" s="288"/>
      <c r="R299" s="292"/>
      <c r="S299" s="292"/>
      <c r="T299" s="292"/>
      <c r="U299" s="292"/>
      <c r="V299" s="292"/>
      <c r="W299" s="292"/>
      <c r="X299" s="292"/>
      <c r="Y299" s="292"/>
      <c r="Z299" s="292"/>
      <c r="AA299" s="292"/>
      <c r="AB299" s="292"/>
      <c r="AC299" s="292"/>
      <c r="AD299" s="292"/>
      <c r="AE299" s="407">
        <v>1</v>
      </c>
      <c r="AF299" s="407">
        <v>0</v>
      </c>
      <c r="AG299" s="407">
        <v>0</v>
      </c>
      <c r="AH299" s="407">
        <f t="shared" ref="AH299" si="600">AH298</f>
        <v>0</v>
      </c>
      <c r="AI299" s="407">
        <f t="shared" ref="AI299" si="601">AI298</f>
        <v>0</v>
      </c>
      <c r="AJ299" s="407">
        <f t="shared" ref="AJ299" si="602">AJ298</f>
        <v>0</v>
      </c>
      <c r="AK299" s="407">
        <f t="shared" ref="AK299" si="603">AK298</f>
        <v>0</v>
      </c>
      <c r="AL299" s="407">
        <f t="shared" ref="AL299" si="604">AL298</f>
        <v>0</v>
      </c>
      <c r="AM299" s="407">
        <f t="shared" ref="AM299" si="605">AM298</f>
        <v>0</v>
      </c>
      <c r="AN299" s="407">
        <f t="shared" ref="AN299" si="606">AN298</f>
        <v>0</v>
      </c>
      <c r="AO299" s="407">
        <f t="shared" ref="AO299" si="607">AO298</f>
        <v>0</v>
      </c>
      <c r="AP299" s="407">
        <f t="shared" ref="AP299" si="608">AP298</f>
        <v>0</v>
      </c>
      <c r="AQ299" s="407">
        <f t="shared" ref="AQ299" si="609">AQ298</f>
        <v>0</v>
      </c>
      <c r="AR299" s="407">
        <f t="shared" ref="AR299" si="610">AR298</f>
        <v>0</v>
      </c>
      <c r="AS299" s="303"/>
    </row>
    <row r="300" spans="1:45" hidden="1"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hidden="1"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hidden="1"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611">AF301</f>
        <v>0</v>
      </c>
      <c r="AG302" s="407">
        <f t="shared" ref="AG302" si="612">AG301</f>
        <v>0</v>
      </c>
      <c r="AH302" s="407">
        <f t="shared" ref="AH302" si="613">AH301</f>
        <v>0</v>
      </c>
      <c r="AI302" s="407">
        <f t="shared" ref="AI302" si="614">AI301</f>
        <v>0</v>
      </c>
      <c r="AJ302" s="407">
        <f t="shared" ref="AJ302" si="615">AJ301</f>
        <v>0</v>
      </c>
      <c r="AK302" s="407">
        <f t="shared" ref="AK302" si="616">AK301</f>
        <v>0</v>
      </c>
      <c r="AL302" s="407">
        <f t="shared" ref="AL302" si="617">AL301</f>
        <v>0</v>
      </c>
      <c r="AM302" s="407">
        <f t="shared" ref="AM302" si="618">AM301</f>
        <v>0</v>
      </c>
      <c r="AN302" s="407">
        <f t="shared" ref="AN302" si="619">AN301</f>
        <v>0</v>
      </c>
      <c r="AO302" s="407">
        <f t="shared" ref="AO302" si="620">AO301</f>
        <v>0</v>
      </c>
      <c r="AP302" s="407">
        <f t="shared" ref="AP302" si="621">AP301</f>
        <v>0</v>
      </c>
      <c r="AQ302" s="407">
        <f t="shared" ref="AQ302" si="622">AQ301</f>
        <v>0</v>
      </c>
      <c r="AR302" s="407">
        <f t="shared" ref="AR302" si="623">AR301</f>
        <v>0</v>
      </c>
      <c r="AS302" s="303"/>
    </row>
    <row r="303" spans="1:45" hidden="1"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hidden="1"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hidden="1"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624">AF304</f>
        <v>0</v>
      </c>
      <c r="AG305" s="407">
        <f t="shared" ref="AG305" si="625">AG304</f>
        <v>0</v>
      </c>
      <c r="AH305" s="407">
        <f t="shared" ref="AH305" si="626">AH304</f>
        <v>0</v>
      </c>
      <c r="AI305" s="407">
        <f t="shared" ref="AI305" si="627">AI304</f>
        <v>0</v>
      </c>
      <c r="AJ305" s="407">
        <f t="shared" ref="AJ305" si="628">AJ304</f>
        <v>0</v>
      </c>
      <c r="AK305" s="407">
        <f t="shared" ref="AK305" si="629">AK304</f>
        <v>0</v>
      </c>
      <c r="AL305" s="407">
        <f t="shared" ref="AL305" si="630">AL304</f>
        <v>0</v>
      </c>
      <c r="AM305" s="407">
        <f t="shared" ref="AM305" si="631">AM304</f>
        <v>0</v>
      </c>
      <c r="AN305" s="407">
        <f t="shared" ref="AN305" si="632">AN304</f>
        <v>0</v>
      </c>
      <c r="AO305" s="407">
        <f t="shared" ref="AO305" si="633">AO304</f>
        <v>0</v>
      </c>
      <c r="AP305" s="407">
        <f t="shared" ref="AP305" si="634">AP304</f>
        <v>0</v>
      </c>
      <c r="AQ305" s="407">
        <f t="shared" ref="AQ305" si="635">AQ304</f>
        <v>0</v>
      </c>
      <c r="AR305" s="407">
        <f t="shared" ref="AR305" si="636">AR304</f>
        <v>0</v>
      </c>
      <c r="AS305" s="303"/>
    </row>
    <row r="306" spans="1:45" hidden="1"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hidden="1"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hidden="1" outlineLevel="1">
      <c r="A308" s="511">
        <v>25</v>
      </c>
      <c r="B308" s="509" t="s">
        <v>117</v>
      </c>
      <c r="C308" s="288" t="s">
        <v>25</v>
      </c>
      <c r="D308" s="292">
        <v>13143</v>
      </c>
      <c r="E308" s="292">
        <v>13143</v>
      </c>
      <c r="F308" s="292">
        <v>13143</v>
      </c>
      <c r="G308" s="292">
        <v>13143</v>
      </c>
      <c r="H308" s="292">
        <v>13143</v>
      </c>
      <c r="I308" s="292">
        <v>13143</v>
      </c>
      <c r="J308" s="292">
        <v>13143</v>
      </c>
      <c r="K308" s="292">
        <v>13143</v>
      </c>
      <c r="L308" s="292">
        <v>13143</v>
      </c>
      <c r="M308" s="292">
        <v>13143</v>
      </c>
      <c r="N308" s="292">
        <v>3245</v>
      </c>
      <c r="O308" s="292">
        <v>0</v>
      </c>
      <c r="P308" s="292">
        <v>0</v>
      </c>
      <c r="Q308" s="292">
        <v>12</v>
      </c>
      <c r="R308" s="292">
        <v>2</v>
      </c>
      <c r="S308" s="292">
        <v>2</v>
      </c>
      <c r="T308" s="292">
        <v>2</v>
      </c>
      <c r="U308" s="292">
        <v>2</v>
      </c>
      <c r="V308" s="292">
        <v>2</v>
      </c>
      <c r="W308" s="292">
        <v>2</v>
      </c>
      <c r="X308" s="292">
        <v>2</v>
      </c>
      <c r="Y308" s="292">
        <v>2</v>
      </c>
      <c r="Z308" s="292">
        <v>2</v>
      </c>
      <c r="AA308" s="292">
        <v>2</v>
      </c>
      <c r="AB308" s="292">
        <v>0</v>
      </c>
      <c r="AC308" s="292">
        <v>0</v>
      </c>
      <c r="AD308" s="292">
        <v>0</v>
      </c>
      <c r="AE308" s="422">
        <v>0</v>
      </c>
      <c r="AF308" s="406">
        <v>1</v>
      </c>
      <c r="AG308" s="406">
        <v>0</v>
      </c>
      <c r="AH308" s="406"/>
      <c r="AI308" s="406"/>
      <c r="AJ308" s="406"/>
      <c r="AK308" s="406"/>
      <c r="AL308" s="406"/>
      <c r="AM308" s="411"/>
      <c r="AN308" s="411"/>
      <c r="AO308" s="411"/>
      <c r="AP308" s="411"/>
      <c r="AQ308" s="411"/>
      <c r="AR308" s="411"/>
      <c r="AS308" s="293">
        <f>SUM(AE308:AR308)</f>
        <v>1</v>
      </c>
    </row>
    <row r="309" spans="1:45" hidden="1"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637">AF308</f>
        <v>1</v>
      </c>
      <c r="AG309" s="407">
        <f t="shared" ref="AG309" si="638">AG308</f>
        <v>0</v>
      </c>
      <c r="AH309" s="407">
        <f t="shared" ref="AH309" si="639">AH308</f>
        <v>0</v>
      </c>
      <c r="AI309" s="407">
        <f t="shared" ref="AI309" si="640">AI308</f>
        <v>0</v>
      </c>
      <c r="AJ309" s="407">
        <f t="shared" ref="AJ309" si="641">AJ308</f>
        <v>0</v>
      </c>
      <c r="AK309" s="407">
        <f t="shared" ref="AK309" si="642">AK308</f>
        <v>0</v>
      </c>
      <c r="AL309" s="407">
        <f t="shared" ref="AL309" si="643">AL308</f>
        <v>0</v>
      </c>
      <c r="AM309" s="407">
        <f t="shared" ref="AM309" si="644">AM308</f>
        <v>0</v>
      </c>
      <c r="AN309" s="407">
        <f t="shared" ref="AN309" si="645">AN308</f>
        <v>0</v>
      </c>
      <c r="AO309" s="407">
        <f t="shared" ref="AO309" si="646">AO308</f>
        <v>0</v>
      </c>
      <c r="AP309" s="407">
        <f t="shared" ref="AP309" si="647">AP308</f>
        <v>0</v>
      </c>
      <c r="AQ309" s="407">
        <f t="shared" ref="AQ309" si="648">AQ308</f>
        <v>0</v>
      </c>
      <c r="AR309" s="407">
        <f t="shared" ref="AR309" si="649">AR308</f>
        <v>0</v>
      </c>
      <c r="AS309" s="303"/>
    </row>
    <row r="310" spans="1:45" hidden="1"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hidden="1" outlineLevel="1">
      <c r="A311" s="511">
        <v>26</v>
      </c>
      <c r="B311" s="509" t="s">
        <v>118</v>
      </c>
      <c r="C311" s="288" t="s">
        <v>25</v>
      </c>
      <c r="D311" s="292">
        <v>685419</v>
      </c>
      <c r="E311" s="292">
        <v>678724</v>
      </c>
      <c r="F311" s="292">
        <v>678724</v>
      </c>
      <c r="G311" s="292">
        <v>678724</v>
      </c>
      <c r="H311" s="292">
        <v>678724</v>
      </c>
      <c r="I311" s="292">
        <v>644707</v>
      </c>
      <c r="J311" s="292">
        <v>644707</v>
      </c>
      <c r="K311" s="292">
        <v>644707</v>
      </c>
      <c r="L311" s="292">
        <v>644707</v>
      </c>
      <c r="M311" s="292">
        <v>644707</v>
      </c>
      <c r="N311" s="292">
        <v>644707</v>
      </c>
      <c r="O311" s="292">
        <v>585819</v>
      </c>
      <c r="P311" s="292">
        <v>193303</v>
      </c>
      <c r="Q311" s="292">
        <v>12</v>
      </c>
      <c r="R311" s="292">
        <v>89</v>
      </c>
      <c r="S311" s="292">
        <v>87</v>
      </c>
      <c r="T311" s="292">
        <v>87</v>
      </c>
      <c r="U311" s="292">
        <v>87</v>
      </c>
      <c r="V311" s="292">
        <v>87</v>
      </c>
      <c r="W311" s="292">
        <v>81</v>
      </c>
      <c r="X311" s="292">
        <v>81</v>
      </c>
      <c r="Y311" s="292">
        <v>81</v>
      </c>
      <c r="Z311" s="292">
        <v>81</v>
      </c>
      <c r="AA311" s="292">
        <v>81</v>
      </c>
      <c r="AB311" s="292">
        <v>81</v>
      </c>
      <c r="AC311" s="292">
        <v>67</v>
      </c>
      <c r="AD311" s="292">
        <v>44</v>
      </c>
      <c r="AE311" s="422">
        <v>0</v>
      </c>
      <c r="AF311" s="406">
        <v>0.38340000000000002</v>
      </c>
      <c r="AG311" s="406">
        <v>0.61660000000000004</v>
      </c>
      <c r="AH311" s="406"/>
      <c r="AI311" s="406"/>
      <c r="AJ311" s="406"/>
      <c r="AK311" s="406"/>
      <c r="AL311" s="406"/>
      <c r="AM311" s="411"/>
      <c r="AN311" s="411"/>
      <c r="AO311" s="411"/>
      <c r="AP311" s="411"/>
      <c r="AQ311" s="411"/>
      <c r="AR311" s="411"/>
      <c r="AS311" s="293">
        <f>SUM(AE311:AR311)</f>
        <v>1</v>
      </c>
    </row>
    <row r="312" spans="1:45" hidden="1" outlineLevel="1">
      <c r="B312" s="291" t="s">
        <v>288</v>
      </c>
      <c r="C312" s="288" t="s">
        <v>163</v>
      </c>
      <c r="D312" s="292">
        <v>178177</v>
      </c>
      <c r="E312" s="292">
        <v>184872</v>
      </c>
      <c r="F312" s="292">
        <v>184872</v>
      </c>
      <c r="G312" s="292">
        <v>184872</v>
      </c>
      <c r="H312" s="292">
        <v>184872</v>
      </c>
      <c r="I312" s="292">
        <v>184872</v>
      </c>
      <c r="J312" s="292">
        <v>184872</v>
      </c>
      <c r="K312" s="292">
        <v>184872</v>
      </c>
      <c r="L312" s="292">
        <v>184872</v>
      </c>
      <c r="M312" s="292">
        <v>184872</v>
      </c>
      <c r="N312" s="292">
        <v>184872</v>
      </c>
      <c r="O312" s="292">
        <v>140288</v>
      </c>
      <c r="P312" s="292">
        <v>0</v>
      </c>
      <c r="Q312" s="292">
        <f>Q311</f>
        <v>12</v>
      </c>
      <c r="R312" s="292">
        <v>38</v>
      </c>
      <c r="S312" s="292">
        <v>39</v>
      </c>
      <c r="T312" s="292">
        <v>39</v>
      </c>
      <c r="U312" s="292">
        <v>39</v>
      </c>
      <c r="V312" s="292">
        <v>39</v>
      </c>
      <c r="W312" s="292">
        <v>39</v>
      </c>
      <c r="X312" s="292">
        <v>39</v>
      </c>
      <c r="Y312" s="292">
        <v>39</v>
      </c>
      <c r="Z312" s="292">
        <v>39</v>
      </c>
      <c r="AA312" s="292">
        <v>39</v>
      </c>
      <c r="AB312" s="292">
        <v>39</v>
      </c>
      <c r="AC312" s="292">
        <v>30</v>
      </c>
      <c r="AD312" s="292">
        <v>0</v>
      </c>
      <c r="AE312" s="407">
        <v>0</v>
      </c>
      <c r="AF312" s="407">
        <v>0.38340000000000002</v>
      </c>
      <c r="AG312" s="407">
        <v>0.61660000000000004</v>
      </c>
      <c r="AH312" s="407">
        <f t="shared" ref="AH312" si="650">AH311</f>
        <v>0</v>
      </c>
      <c r="AI312" s="407">
        <f t="shared" ref="AI312" si="651">AI311</f>
        <v>0</v>
      </c>
      <c r="AJ312" s="407">
        <f t="shared" ref="AJ312" si="652">AJ311</f>
        <v>0</v>
      </c>
      <c r="AK312" s="407">
        <f t="shared" ref="AK312" si="653">AK311</f>
        <v>0</v>
      </c>
      <c r="AL312" s="407">
        <f t="shared" ref="AL312" si="654">AL311</f>
        <v>0</v>
      </c>
      <c r="AM312" s="407">
        <f t="shared" ref="AM312" si="655">AM311</f>
        <v>0</v>
      </c>
      <c r="AN312" s="407">
        <f t="shared" ref="AN312" si="656">AN311</f>
        <v>0</v>
      </c>
      <c r="AO312" s="407">
        <f t="shared" ref="AO312" si="657">AO311</f>
        <v>0</v>
      </c>
      <c r="AP312" s="407">
        <f t="shared" ref="AP312" si="658">AP311</f>
        <v>0</v>
      </c>
      <c r="AQ312" s="407">
        <f t="shared" ref="AQ312" si="659">AQ311</f>
        <v>0</v>
      </c>
      <c r="AR312" s="407">
        <f t="shared" ref="AR312" si="660">AR311</f>
        <v>0</v>
      </c>
      <c r="AS312" s="303"/>
    </row>
    <row r="313" spans="1:45" hidden="1"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hidden="1" outlineLevel="1">
      <c r="A314" s="511">
        <v>27</v>
      </c>
      <c r="B314" s="509" t="s">
        <v>119</v>
      </c>
      <c r="C314" s="288" t="s">
        <v>25</v>
      </c>
      <c r="D314" s="292"/>
      <c r="E314" s="292"/>
      <c r="F314" s="292"/>
      <c r="G314" s="292"/>
      <c r="H314" s="292"/>
      <c r="I314" s="292"/>
      <c r="J314" s="292"/>
      <c r="K314" s="292"/>
      <c r="L314" s="292"/>
      <c r="M314" s="292"/>
      <c r="N314" s="292"/>
      <c r="O314" s="292"/>
      <c r="P314" s="292"/>
      <c r="Q314" s="292">
        <v>12</v>
      </c>
      <c r="R314" s="292"/>
      <c r="S314" s="292"/>
      <c r="T314" s="292"/>
      <c r="U314" s="292"/>
      <c r="V314" s="292"/>
      <c r="W314" s="292"/>
      <c r="X314" s="292"/>
      <c r="Y314" s="292"/>
      <c r="Z314" s="292"/>
      <c r="AA314" s="292"/>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hidden="1" outlineLevel="1">
      <c r="B315" s="291" t="s">
        <v>288</v>
      </c>
      <c r="C315" s="288" t="s">
        <v>163</v>
      </c>
      <c r="D315" s="292"/>
      <c r="E315" s="292"/>
      <c r="F315" s="292"/>
      <c r="G315" s="292"/>
      <c r="H315" s="292"/>
      <c r="I315" s="292"/>
      <c r="J315" s="292"/>
      <c r="K315" s="292"/>
      <c r="L315" s="292"/>
      <c r="M315" s="292"/>
      <c r="N315" s="292"/>
      <c r="O315" s="292"/>
      <c r="P315" s="292"/>
      <c r="Q315" s="292">
        <f>Q314</f>
        <v>12</v>
      </c>
      <c r="R315" s="292"/>
      <c r="S315" s="292"/>
      <c r="T315" s="292"/>
      <c r="U315" s="292"/>
      <c r="V315" s="292"/>
      <c r="W315" s="292"/>
      <c r="X315" s="292"/>
      <c r="Y315" s="292"/>
      <c r="Z315" s="292"/>
      <c r="AA315" s="292"/>
      <c r="AB315" s="292"/>
      <c r="AC315" s="292"/>
      <c r="AD315" s="292"/>
      <c r="AE315" s="407">
        <f>AE314</f>
        <v>0</v>
      </c>
      <c r="AF315" s="407">
        <f t="shared" ref="AF315" si="661">AF314</f>
        <v>0</v>
      </c>
      <c r="AG315" s="407">
        <f t="shared" ref="AG315" si="662">AG314</f>
        <v>0</v>
      </c>
      <c r="AH315" s="407">
        <f t="shared" ref="AH315" si="663">AH314</f>
        <v>0</v>
      </c>
      <c r="AI315" s="407">
        <f t="shared" ref="AI315" si="664">AI314</f>
        <v>0</v>
      </c>
      <c r="AJ315" s="407">
        <f t="shared" ref="AJ315" si="665">AJ314</f>
        <v>0</v>
      </c>
      <c r="AK315" s="407">
        <f t="shared" ref="AK315" si="666">AK314</f>
        <v>0</v>
      </c>
      <c r="AL315" s="407">
        <f t="shared" ref="AL315" si="667">AL314</f>
        <v>0</v>
      </c>
      <c r="AM315" s="407">
        <f t="shared" ref="AM315" si="668">AM314</f>
        <v>0</v>
      </c>
      <c r="AN315" s="407">
        <f t="shared" ref="AN315" si="669">AN314</f>
        <v>0</v>
      </c>
      <c r="AO315" s="407">
        <f t="shared" ref="AO315" si="670">AO314</f>
        <v>0</v>
      </c>
      <c r="AP315" s="407">
        <f t="shared" ref="AP315" si="671">AP314</f>
        <v>0</v>
      </c>
      <c r="AQ315" s="407">
        <f t="shared" ref="AQ315" si="672">AQ314</f>
        <v>0</v>
      </c>
      <c r="AR315" s="407">
        <f t="shared" ref="AR315" si="673">AR314</f>
        <v>0</v>
      </c>
      <c r="AS315" s="303"/>
    </row>
    <row r="316" spans="1:45" hidden="1"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hidden="1"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hidden="1"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674">AF317</f>
        <v>0</v>
      </c>
      <c r="AG318" s="407">
        <f t="shared" ref="AG318" si="675">AG317</f>
        <v>0</v>
      </c>
      <c r="AH318" s="407">
        <f t="shared" ref="AH318" si="676">AH317</f>
        <v>0</v>
      </c>
      <c r="AI318" s="407">
        <f t="shared" ref="AI318" si="677">AI317</f>
        <v>0</v>
      </c>
      <c r="AJ318" s="407">
        <f t="shared" ref="AJ318" si="678">AJ317</f>
        <v>0</v>
      </c>
      <c r="AK318" s="407">
        <f t="shared" ref="AK318" si="679">AK317</f>
        <v>0</v>
      </c>
      <c r="AL318" s="407">
        <f t="shared" ref="AL318" si="680">AL317</f>
        <v>0</v>
      </c>
      <c r="AM318" s="407">
        <f t="shared" ref="AM318" si="681">AM317</f>
        <v>0</v>
      </c>
      <c r="AN318" s="407">
        <f t="shared" ref="AN318" si="682">AN317</f>
        <v>0</v>
      </c>
      <c r="AO318" s="407">
        <f t="shared" ref="AO318" si="683">AO317</f>
        <v>0</v>
      </c>
      <c r="AP318" s="407">
        <f t="shared" ref="AP318" si="684">AP317</f>
        <v>0</v>
      </c>
      <c r="AQ318" s="407">
        <f t="shared" ref="AQ318" si="685">AQ317</f>
        <v>0</v>
      </c>
      <c r="AR318" s="407">
        <f t="shared" ref="AR318" si="686">AR317</f>
        <v>0</v>
      </c>
      <c r="AS318" s="303"/>
    </row>
    <row r="319" spans="1:45" hidden="1"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hidden="1"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hidden="1"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687">AF320</f>
        <v>0</v>
      </c>
      <c r="AG321" s="407">
        <f t="shared" ref="AG321" si="688">AG320</f>
        <v>0</v>
      </c>
      <c r="AH321" s="407">
        <f t="shared" ref="AH321" si="689">AH320</f>
        <v>0</v>
      </c>
      <c r="AI321" s="407">
        <f t="shared" ref="AI321" si="690">AI320</f>
        <v>0</v>
      </c>
      <c r="AJ321" s="407">
        <f t="shared" ref="AJ321" si="691">AJ320</f>
        <v>0</v>
      </c>
      <c r="AK321" s="407">
        <f t="shared" ref="AK321" si="692">AK320</f>
        <v>0</v>
      </c>
      <c r="AL321" s="407">
        <f t="shared" ref="AL321" si="693">AL320</f>
        <v>0</v>
      </c>
      <c r="AM321" s="407">
        <f t="shared" ref="AM321" si="694">AM320</f>
        <v>0</v>
      </c>
      <c r="AN321" s="407">
        <f t="shared" ref="AN321" si="695">AN320</f>
        <v>0</v>
      </c>
      <c r="AO321" s="407">
        <f t="shared" ref="AO321" si="696">AO320</f>
        <v>0</v>
      </c>
      <c r="AP321" s="407">
        <f t="shared" ref="AP321" si="697">AP320</f>
        <v>0</v>
      </c>
      <c r="AQ321" s="407">
        <f t="shared" ref="AQ321" si="698">AQ320</f>
        <v>0</v>
      </c>
      <c r="AR321" s="407">
        <f t="shared" ref="AR321" si="699">AR320</f>
        <v>0</v>
      </c>
      <c r="AS321" s="303"/>
    </row>
    <row r="322" spans="1:45" hidden="1"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hidden="1"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hidden="1"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700">AF323</f>
        <v>0</v>
      </c>
      <c r="AG324" s="407">
        <f t="shared" ref="AG324" si="701">AG323</f>
        <v>0</v>
      </c>
      <c r="AH324" s="407">
        <f t="shared" ref="AH324" si="702">AH323</f>
        <v>0</v>
      </c>
      <c r="AI324" s="407">
        <f t="shared" ref="AI324" si="703">AI323</f>
        <v>0</v>
      </c>
      <c r="AJ324" s="407">
        <f t="shared" ref="AJ324" si="704">AJ323</f>
        <v>0</v>
      </c>
      <c r="AK324" s="407">
        <f t="shared" ref="AK324" si="705">AK323</f>
        <v>0</v>
      </c>
      <c r="AL324" s="407">
        <f t="shared" ref="AL324" si="706">AL323</f>
        <v>0</v>
      </c>
      <c r="AM324" s="407">
        <f t="shared" ref="AM324" si="707">AM323</f>
        <v>0</v>
      </c>
      <c r="AN324" s="407">
        <f t="shared" ref="AN324" si="708">AN323</f>
        <v>0</v>
      </c>
      <c r="AO324" s="407">
        <f t="shared" ref="AO324" si="709">AO323</f>
        <v>0</v>
      </c>
      <c r="AP324" s="407">
        <f t="shared" ref="AP324" si="710">AP323</f>
        <v>0</v>
      </c>
      <c r="AQ324" s="407">
        <f t="shared" ref="AQ324" si="711">AQ323</f>
        <v>0</v>
      </c>
      <c r="AR324" s="407">
        <f t="shared" ref="AR324" si="712">AR323</f>
        <v>0</v>
      </c>
      <c r="AS324" s="303"/>
    </row>
    <row r="325" spans="1:45" hidden="1"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hidden="1"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hidden="1"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713">AF326</f>
        <v>0</v>
      </c>
      <c r="AG327" s="407">
        <f t="shared" ref="AG327" si="714">AG326</f>
        <v>0</v>
      </c>
      <c r="AH327" s="407">
        <f t="shared" ref="AH327" si="715">AH326</f>
        <v>0</v>
      </c>
      <c r="AI327" s="407">
        <f t="shared" ref="AI327" si="716">AI326</f>
        <v>0</v>
      </c>
      <c r="AJ327" s="407">
        <f t="shared" ref="AJ327" si="717">AJ326</f>
        <v>0</v>
      </c>
      <c r="AK327" s="407">
        <f t="shared" ref="AK327" si="718">AK326</f>
        <v>0</v>
      </c>
      <c r="AL327" s="407">
        <f t="shared" ref="AL327" si="719">AL326</f>
        <v>0</v>
      </c>
      <c r="AM327" s="407">
        <f t="shared" ref="AM327" si="720">AM326</f>
        <v>0</v>
      </c>
      <c r="AN327" s="407">
        <f t="shared" ref="AN327" si="721">AN326</f>
        <v>0</v>
      </c>
      <c r="AO327" s="407">
        <f t="shared" ref="AO327" si="722">AO326</f>
        <v>0</v>
      </c>
      <c r="AP327" s="407">
        <f t="shared" ref="AP327" si="723">AP326</f>
        <v>0</v>
      </c>
      <c r="AQ327" s="407">
        <f t="shared" ref="AQ327" si="724">AQ326</f>
        <v>0</v>
      </c>
      <c r="AR327" s="407">
        <f t="shared" ref="AR327" si="725">AR326</f>
        <v>0</v>
      </c>
      <c r="AS327" s="303"/>
    </row>
    <row r="328" spans="1:45" hidden="1"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hidden="1"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v>1</v>
      </c>
      <c r="AH329" s="406"/>
      <c r="AI329" s="406"/>
      <c r="AJ329" s="406"/>
      <c r="AK329" s="406"/>
      <c r="AL329" s="406"/>
      <c r="AM329" s="411"/>
      <c r="AN329" s="411"/>
      <c r="AO329" s="411"/>
      <c r="AP329" s="411"/>
      <c r="AQ329" s="411"/>
      <c r="AR329" s="411"/>
      <c r="AS329" s="293">
        <f>SUM(AE329:AR329)</f>
        <v>1</v>
      </c>
    </row>
    <row r="330" spans="1:45" hidden="1" outlineLevel="1">
      <c r="B330" s="291" t="s">
        <v>288</v>
      </c>
      <c r="C330" s="288" t="s">
        <v>163</v>
      </c>
      <c r="D330" s="292">
        <v>835</v>
      </c>
      <c r="E330" s="292">
        <v>835</v>
      </c>
      <c r="F330" s="292">
        <v>835</v>
      </c>
      <c r="G330" s="292">
        <v>835</v>
      </c>
      <c r="H330" s="292">
        <v>835</v>
      </c>
      <c r="I330" s="292">
        <v>835</v>
      </c>
      <c r="J330" s="292">
        <v>835</v>
      </c>
      <c r="K330" s="292">
        <v>835</v>
      </c>
      <c r="L330" s="292">
        <v>835</v>
      </c>
      <c r="M330" s="292">
        <v>835</v>
      </c>
      <c r="N330" s="292">
        <v>835</v>
      </c>
      <c r="O330" s="292">
        <v>835</v>
      </c>
      <c r="P330" s="292">
        <v>835</v>
      </c>
      <c r="Q330" s="292">
        <f>Q329</f>
        <v>12</v>
      </c>
      <c r="R330" s="292"/>
      <c r="S330" s="292"/>
      <c r="T330" s="292"/>
      <c r="U330" s="292"/>
      <c r="V330" s="292"/>
      <c r="W330" s="292"/>
      <c r="X330" s="292"/>
      <c r="Y330" s="292"/>
      <c r="Z330" s="292"/>
      <c r="AA330" s="292"/>
      <c r="AB330" s="292"/>
      <c r="AC330" s="292"/>
      <c r="AD330" s="292"/>
      <c r="AE330" s="407">
        <f>AE329</f>
        <v>0</v>
      </c>
      <c r="AF330" s="407">
        <f t="shared" ref="AF330" si="726">AF329</f>
        <v>0</v>
      </c>
      <c r="AG330" s="407">
        <f t="shared" ref="AG330" si="727">AG329</f>
        <v>1</v>
      </c>
      <c r="AH330" s="407">
        <f t="shared" ref="AH330" si="728">AH329</f>
        <v>0</v>
      </c>
      <c r="AI330" s="407">
        <f t="shared" ref="AI330" si="729">AI329</f>
        <v>0</v>
      </c>
      <c r="AJ330" s="407">
        <f t="shared" ref="AJ330" si="730">AJ329</f>
        <v>0</v>
      </c>
      <c r="AK330" s="407">
        <f t="shared" ref="AK330" si="731">AK329</f>
        <v>0</v>
      </c>
      <c r="AL330" s="407">
        <f t="shared" ref="AL330" si="732">AL329</f>
        <v>0</v>
      </c>
      <c r="AM330" s="407">
        <f t="shared" ref="AM330" si="733">AM329</f>
        <v>0</v>
      </c>
      <c r="AN330" s="407">
        <f t="shared" ref="AN330" si="734">AN329</f>
        <v>0</v>
      </c>
      <c r="AO330" s="407">
        <f t="shared" ref="AO330" si="735">AO329</f>
        <v>0</v>
      </c>
      <c r="AP330" s="407">
        <f t="shared" ref="AP330" si="736">AP329</f>
        <v>0</v>
      </c>
      <c r="AQ330" s="407">
        <f t="shared" ref="AQ330" si="737">AQ329</f>
        <v>0</v>
      </c>
      <c r="AR330" s="407">
        <f t="shared" ref="AR330" si="738">AR329</f>
        <v>0</v>
      </c>
      <c r="AS330" s="303"/>
    </row>
    <row r="331" spans="1:45" hidden="1"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hidden="1" outlineLevel="1">
      <c r="B332" s="285" t="s">
        <v>498</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hidden="1" outlineLevel="1">
      <c r="A333" s="511">
        <v>33</v>
      </c>
      <c r="B333" s="509" t="s">
        <v>125</v>
      </c>
      <c r="C333" s="288" t="s">
        <v>25</v>
      </c>
      <c r="D333" s="292">
        <v>160426</v>
      </c>
      <c r="E333" s="292">
        <v>160025</v>
      </c>
      <c r="F333" s="292">
        <v>160025</v>
      </c>
      <c r="G333" s="292">
        <v>138828</v>
      </c>
      <c r="H333" s="292">
        <v>123299</v>
      </c>
      <c r="I333" s="292">
        <v>123299</v>
      </c>
      <c r="J333" s="292">
        <v>123299</v>
      </c>
      <c r="K333" s="292">
        <v>123299</v>
      </c>
      <c r="L333" s="292">
        <v>123299</v>
      </c>
      <c r="M333" s="292">
        <v>123299</v>
      </c>
      <c r="N333" s="292">
        <v>116812</v>
      </c>
      <c r="O333" s="292">
        <v>113802</v>
      </c>
      <c r="P333" s="292">
        <v>113802</v>
      </c>
      <c r="Q333" s="292">
        <v>0</v>
      </c>
      <c r="R333" s="292">
        <v>22</v>
      </c>
      <c r="S333" s="292">
        <v>22</v>
      </c>
      <c r="T333" s="292">
        <v>22</v>
      </c>
      <c r="U333" s="292">
        <v>18</v>
      </c>
      <c r="V333" s="292">
        <v>16</v>
      </c>
      <c r="W333" s="292">
        <v>16</v>
      </c>
      <c r="X333" s="292">
        <v>16</v>
      </c>
      <c r="Y333" s="292">
        <v>16</v>
      </c>
      <c r="Z333" s="292">
        <v>16</v>
      </c>
      <c r="AA333" s="292">
        <v>16</v>
      </c>
      <c r="AB333" s="292">
        <v>14</v>
      </c>
      <c r="AC333" s="292">
        <v>14</v>
      </c>
      <c r="AD333" s="292">
        <v>14</v>
      </c>
      <c r="AE333" s="422">
        <v>0</v>
      </c>
      <c r="AF333" s="406">
        <v>1</v>
      </c>
      <c r="AG333" s="406">
        <v>0</v>
      </c>
      <c r="AH333" s="406"/>
      <c r="AI333" s="406"/>
      <c r="AJ333" s="406"/>
      <c r="AK333" s="406"/>
      <c r="AL333" s="406"/>
      <c r="AM333" s="411"/>
      <c r="AN333" s="411"/>
      <c r="AO333" s="411"/>
      <c r="AP333" s="411"/>
      <c r="AQ333" s="411"/>
      <c r="AR333" s="411"/>
      <c r="AS333" s="293">
        <f>SUM(AE333:AR333)</f>
        <v>1</v>
      </c>
    </row>
    <row r="334" spans="1:45" hidden="1"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739">AF333</f>
        <v>1</v>
      </c>
      <c r="AG334" s="407">
        <f t="shared" ref="AG334" si="740">AG333</f>
        <v>0</v>
      </c>
      <c r="AH334" s="407">
        <f t="shared" ref="AH334" si="741">AH333</f>
        <v>0</v>
      </c>
      <c r="AI334" s="407">
        <f t="shared" ref="AI334" si="742">AI333</f>
        <v>0</v>
      </c>
      <c r="AJ334" s="407">
        <f t="shared" ref="AJ334" si="743">AJ333</f>
        <v>0</v>
      </c>
      <c r="AK334" s="407">
        <f t="shared" ref="AK334" si="744">AK333</f>
        <v>0</v>
      </c>
      <c r="AL334" s="407">
        <f t="shared" ref="AL334" si="745">AL333</f>
        <v>0</v>
      </c>
      <c r="AM334" s="407">
        <f t="shared" ref="AM334" si="746">AM333</f>
        <v>0</v>
      </c>
      <c r="AN334" s="407">
        <f t="shared" ref="AN334" si="747">AN333</f>
        <v>0</v>
      </c>
      <c r="AO334" s="407">
        <f t="shared" ref="AO334" si="748">AO333</f>
        <v>0</v>
      </c>
      <c r="AP334" s="407">
        <f t="shared" ref="AP334" si="749">AP333</f>
        <v>0</v>
      </c>
      <c r="AQ334" s="407">
        <f t="shared" ref="AQ334" si="750">AQ333</f>
        <v>0</v>
      </c>
      <c r="AR334" s="407">
        <f t="shared" ref="AR334" si="751">AR333</f>
        <v>0</v>
      </c>
      <c r="AS334" s="303"/>
    </row>
    <row r="335" spans="1:45" hidden="1"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hidden="1"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hidden="1"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752">AF336</f>
        <v>0</v>
      </c>
      <c r="AG337" s="407">
        <f t="shared" ref="AG337" si="753">AG336</f>
        <v>0</v>
      </c>
      <c r="AH337" s="407">
        <f t="shared" ref="AH337" si="754">AH336</f>
        <v>0</v>
      </c>
      <c r="AI337" s="407">
        <f t="shared" ref="AI337" si="755">AI336</f>
        <v>0</v>
      </c>
      <c r="AJ337" s="407">
        <f t="shared" ref="AJ337" si="756">AJ336</f>
        <v>0</v>
      </c>
      <c r="AK337" s="407">
        <f t="shared" ref="AK337" si="757">AK336</f>
        <v>0</v>
      </c>
      <c r="AL337" s="407">
        <f t="shared" ref="AL337" si="758">AL336</f>
        <v>0</v>
      </c>
      <c r="AM337" s="407">
        <f t="shared" ref="AM337" si="759">AM336</f>
        <v>0</v>
      </c>
      <c r="AN337" s="407">
        <f t="shared" ref="AN337" si="760">AN336</f>
        <v>0</v>
      </c>
      <c r="AO337" s="407">
        <f t="shared" ref="AO337" si="761">AO336</f>
        <v>0</v>
      </c>
      <c r="AP337" s="407">
        <f t="shared" ref="AP337" si="762">AP336</f>
        <v>0</v>
      </c>
      <c r="AQ337" s="407">
        <f t="shared" ref="AQ337" si="763">AQ336</f>
        <v>0</v>
      </c>
      <c r="AR337" s="407">
        <f t="shared" ref="AR337" si="764">AR336</f>
        <v>0</v>
      </c>
      <c r="AS337" s="303"/>
    </row>
    <row r="338" spans="1:45" hidden="1"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hidden="1" outlineLevel="1">
      <c r="A339" s="511">
        <v>35</v>
      </c>
      <c r="B339" s="509" t="s">
        <v>127</v>
      </c>
      <c r="C339" s="288" t="s">
        <v>25</v>
      </c>
      <c r="D339" s="292">
        <v>317142</v>
      </c>
      <c r="E339" s="292">
        <v>0</v>
      </c>
      <c r="F339" s="292">
        <v>0</v>
      </c>
      <c r="G339" s="292">
        <v>0</v>
      </c>
      <c r="H339" s="292">
        <v>0</v>
      </c>
      <c r="I339" s="292">
        <v>0</v>
      </c>
      <c r="J339" s="292">
        <v>0</v>
      </c>
      <c r="K339" s="292">
        <v>0</v>
      </c>
      <c r="L339" s="292">
        <v>0</v>
      </c>
      <c r="M339" s="292">
        <v>0</v>
      </c>
      <c r="N339" s="292">
        <v>0</v>
      </c>
      <c r="O339" s="292">
        <v>0</v>
      </c>
      <c r="P339" s="292">
        <v>0</v>
      </c>
      <c r="Q339" s="292">
        <v>0</v>
      </c>
      <c r="R339" s="292"/>
      <c r="S339" s="292"/>
      <c r="T339" s="292"/>
      <c r="U339" s="292"/>
      <c r="V339" s="292"/>
      <c r="W339" s="292"/>
      <c r="X339" s="292"/>
      <c r="Y339" s="292"/>
      <c r="Z339" s="292"/>
      <c r="AA339" s="292"/>
      <c r="AB339" s="292"/>
      <c r="AC339" s="292"/>
      <c r="AD339" s="292"/>
      <c r="AE339" s="422">
        <v>1</v>
      </c>
      <c r="AF339" s="406"/>
      <c r="AG339" s="406"/>
      <c r="AH339" s="406"/>
      <c r="AI339" s="406"/>
      <c r="AJ339" s="406"/>
      <c r="AK339" s="406"/>
      <c r="AL339" s="406"/>
      <c r="AM339" s="411"/>
      <c r="AN339" s="411"/>
      <c r="AO339" s="411"/>
      <c r="AP339" s="411"/>
      <c r="AQ339" s="411"/>
      <c r="AR339" s="411"/>
      <c r="AS339" s="293">
        <f>SUM(AE339:AR339)</f>
        <v>1</v>
      </c>
    </row>
    <row r="340" spans="1:45" hidden="1"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1</v>
      </c>
      <c r="AF340" s="407">
        <f t="shared" ref="AF340" si="765">AF339</f>
        <v>0</v>
      </c>
      <c r="AG340" s="407">
        <f t="shared" ref="AG340" si="766">AG339</f>
        <v>0</v>
      </c>
      <c r="AH340" s="407">
        <f t="shared" ref="AH340" si="767">AH339</f>
        <v>0</v>
      </c>
      <c r="AI340" s="407">
        <f t="shared" ref="AI340" si="768">AI339</f>
        <v>0</v>
      </c>
      <c r="AJ340" s="407">
        <f t="shared" ref="AJ340" si="769">AJ339</f>
        <v>0</v>
      </c>
      <c r="AK340" s="407">
        <f t="shared" ref="AK340" si="770">AK339</f>
        <v>0</v>
      </c>
      <c r="AL340" s="407">
        <f t="shared" ref="AL340" si="771">AL339</f>
        <v>0</v>
      </c>
      <c r="AM340" s="407">
        <f t="shared" ref="AM340" si="772">AM339</f>
        <v>0</v>
      </c>
      <c r="AN340" s="407">
        <f t="shared" ref="AN340" si="773">AN339</f>
        <v>0</v>
      </c>
      <c r="AO340" s="407">
        <f t="shared" ref="AO340" si="774">AO339</f>
        <v>0</v>
      </c>
      <c r="AP340" s="407">
        <f t="shared" ref="AP340" si="775">AP339</f>
        <v>0</v>
      </c>
      <c r="AQ340" s="407">
        <f t="shared" ref="AQ340" si="776">AQ339</f>
        <v>0</v>
      </c>
      <c r="AR340" s="407">
        <f t="shared" ref="AR340" si="777">AR339</f>
        <v>0</v>
      </c>
      <c r="AS340" s="303"/>
    </row>
    <row r="341" spans="1:45" hidden="1"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hidden="1"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30" hidden="1" outlineLevel="1">
      <c r="A343" s="511">
        <v>36</v>
      </c>
      <c r="B343" s="509" t="s">
        <v>1039</v>
      </c>
      <c r="C343" s="288" t="s">
        <v>25</v>
      </c>
      <c r="D343" s="292">
        <v>535</v>
      </c>
      <c r="E343" s="292">
        <v>535</v>
      </c>
      <c r="F343" s="292">
        <v>535</v>
      </c>
      <c r="G343" s="292">
        <v>535</v>
      </c>
      <c r="H343" s="292">
        <v>535</v>
      </c>
      <c r="I343" s="292">
        <v>535</v>
      </c>
      <c r="J343" s="292">
        <v>535</v>
      </c>
      <c r="K343" s="292">
        <v>535</v>
      </c>
      <c r="L343" s="292">
        <v>535</v>
      </c>
      <c r="M343" s="292">
        <v>535</v>
      </c>
      <c r="N343" s="292">
        <v>535</v>
      </c>
      <c r="O343" s="292">
        <v>535</v>
      </c>
      <c r="P343" s="292">
        <v>535</v>
      </c>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hidden="1"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778">AF343</f>
        <v>0</v>
      </c>
      <c r="AG344" s="407">
        <f t="shared" ref="AG344" si="779">AG343</f>
        <v>0</v>
      </c>
      <c r="AH344" s="407">
        <f t="shared" ref="AH344" si="780">AH343</f>
        <v>0</v>
      </c>
      <c r="AI344" s="407">
        <f t="shared" ref="AI344" si="781">AI343</f>
        <v>0</v>
      </c>
      <c r="AJ344" s="407">
        <f t="shared" ref="AJ344" si="782">AJ343</f>
        <v>0</v>
      </c>
      <c r="AK344" s="407">
        <f t="shared" ref="AK344" si="783">AK343</f>
        <v>0</v>
      </c>
      <c r="AL344" s="407">
        <f t="shared" ref="AL344" si="784">AL343</f>
        <v>0</v>
      </c>
      <c r="AM344" s="407">
        <f t="shared" ref="AM344" si="785">AM343</f>
        <v>0</v>
      </c>
      <c r="AN344" s="407">
        <f t="shared" ref="AN344" si="786">AN343</f>
        <v>0</v>
      </c>
      <c r="AO344" s="407">
        <f t="shared" ref="AO344" si="787">AO343</f>
        <v>0</v>
      </c>
      <c r="AP344" s="407">
        <f t="shared" ref="AP344" si="788">AP343</f>
        <v>0</v>
      </c>
      <c r="AQ344" s="407">
        <f t="shared" ref="AQ344" si="789">AQ343</f>
        <v>0</v>
      </c>
      <c r="AR344" s="407">
        <f t="shared" ref="AR344" si="790">AR343</f>
        <v>0</v>
      </c>
      <c r="AS344" s="303"/>
    </row>
    <row r="345" spans="1:45" hidden="1"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idden="1"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hidden="1"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791">AF346</f>
        <v>0</v>
      </c>
      <c r="AG347" s="407">
        <f t="shared" ref="AG347" si="792">AG346</f>
        <v>0</v>
      </c>
      <c r="AH347" s="407">
        <f t="shared" ref="AH347" si="793">AH346</f>
        <v>0</v>
      </c>
      <c r="AI347" s="407">
        <f t="shared" ref="AI347" si="794">AI346</f>
        <v>0</v>
      </c>
      <c r="AJ347" s="407">
        <f t="shared" ref="AJ347" si="795">AJ346</f>
        <v>0</v>
      </c>
      <c r="AK347" s="407">
        <f t="shared" ref="AK347" si="796">AK346</f>
        <v>0</v>
      </c>
      <c r="AL347" s="407">
        <f t="shared" ref="AL347" si="797">AL346</f>
        <v>0</v>
      </c>
      <c r="AM347" s="407">
        <f t="shared" ref="AM347" si="798">AM346</f>
        <v>0</v>
      </c>
      <c r="AN347" s="407">
        <f t="shared" ref="AN347" si="799">AN346</f>
        <v>0</v>
      </c>
      <c r="AO347" s="407">
        <f t="shared" ref="AO347" si="800">AO346</f>
        <v>0</v>
      </c>
      <c r="AP347" s="407">
        <f t="shared" ref="AP347" si="801">AP346</f>
        <v>0</v>
      </c>
      <c r="AQ347" s="407">
        <f t="shared" ref="AQ347" si="802">AQ346</f>
        <v>0</v>
      </c>
      <c r="AR347" s="407">
        <f t="shared" ref="AR347" si="803">AR346</f>
        <v>0</v>
      </c>
      <c r="AS347" s="303"/>
    </row>
    <row r="348" spans="1:45" hidden="1"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hidden="1"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hidden="1"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804">AF349</f>
        <v>0</v>
      </c>
      <c r="AG350" s="407">
        <f t="shared" ref="AG350" si="805">AG349</f>
        <v>0</v>
      </c>
      <c r="AH350" s="407">
        <f t="shared" ref="AH350" si="806">AH349</f>
        <v>0</v>
      </c>
      <c r="AI350" s="407">
        <f t="shared" ref="AI350" si="807">AI349</f>
        <v>0</v>
      </c>
      <c r="AJ350" s="407">
        <f t="shared" ref="AJ350" si="808">AJ349</f>
        <v>0</v>
      </c>
      <c r="AK350" s="407">
        <f t="shared" ref="AK350" si="809">AK349</f>
        <v>0</v>
      </c>
      <c r="AL350" s="407">
        <f t="shared" ref="AL350" si="810">AL349</f>
        <v>0</v>
      </c>
      <c r="AM350" s="407">
        <f t="shared" ref="AM350" si="811">AM349</f>
        <v>0</v>
      </c>
      <c r="AN350" s="407">
        <f t="shared" ref="AN350" si="812">AN349</f>
        <v>0</v>
      </c>
      <c r="AO350" s="407">
        <f t="shared" ref="AO350" si="813">AO349</f>
        <v>0</v>
      </c>
      <c r="AP350" s="407">
        <f t="shared" ref="AP350" si="814">AP349</f>
        <v>0</v>
      </c>
      <c r="AQ350" s="407">
        <f t="shared" ref="AQ350" si="815">AQ349</f>
        <v>0</v>
      </c>
      <c r="AR350" s="407">
        <f t="shared" ref="AR350" si="816">AR349</f>
        <v>0</v>
      </c>
      <c r="AS350" s="303"/>
    </row>
    <row r="351" spans="1:45" hidden="1"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hidden="1"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hidden="1"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817">AF352</f>
        <v>0</v>
      </c>
      <c r="AG353" s="407">
        <f t="shared" ref="AG353" si="818">AG352</f>
        <v>0</v>
      </c>
      <c r="AH353" s="407">
        <f t="shared" ref="AH353" si="819">AH352</f>
        <v>0</v>
      </c>
      <c r="AI353" s="407">
        <f t="shared" ref="AI353" si="820">AI352</f>
        <v>0</v>
      </c>
      <c r="AJ353" s="407">
        <f t="shared" ref="AJ353" si="821">AJ352</f>
        <v>0</v>
      </c>
      <c r="AK353" s="407">
        <f t="shared" ref="AK353" si="822">AK352</f>
        <v>0</v>
      </c>
      <c r="AL353" s="407">
        <f t="shared" ref="AL353" si="823">AL352</f>
        <v>0</v>
      </c>
      <c r="AM353" s="407">
        <f t="shared" ref="AM353" si="824">AM352</f>
        <v>0</v>
      </c>
      <c r="AN353" s="407">
        <f t="shared" ref="AN353" si="825">AN352</f>
        <v>0</v>
      </c>
      <c r="AO353" s="407">
        <f t="shared" ref="AO353" si="826">AO352</f>
        <v>0</v>
      </c>
      <c r="AP353" s="407">
        <f t="shared" ref="AP353" si="827">AP352</f>
        <v>0</v>
      </c>
      <c r="AQ353" s="407">
        <f t="shared" ref="AQ353" si="828">AQ352</f>
        <v>0</v>
      </c>
      <c r="AR353" s="407">
        <f t="shared" ref="AR353" si="829">AR352</f>
        <v>0</v>
      </c>
      <c r="AS353" s="303"/>
    </row>
    <row r="354" spans="1:45" hidden="1"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hidden="1"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hidden="1"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830">AF355</f>
        <v>0</v>
      </c>
      <c r="AG356" s="407">
        <f t="shared" ref="AG356" si="831">AG355</f>
        <v>0</v>
      </c>
      <c r="AH356" s="407">
        <f t="shared" ref="AH356" si="832">AH355</f>
        <v>0</v>
      </c>
      <c r="AI356" s="407">
        <f t="shared" ref="AI356" si="833">AI355</f>
        <v>0</v>
      </c>
      <c r="AJ356" s="407">
        <f t="shared" ref="AJ356" si="834">AJ355</f>
        <v>0</v>
      </c>
      <c r="AK356" s="407">
        <f t="shared" ref="AK356" si="835">AK355</f>
        <v>0</v>
      </c>
      <c r="AL356" s="407">
        <f t="shared" ref="AL356" si="836">AL355</f>
        <v>0</v>
      </c>
      <c r="AM356" s="407">
        <f t="shared" ref="AM356" si="837">AM355</f>
        <v>0</v>
      </c>
      <c r="AN356" s="407">
        <f t="shared" ref="AN356" si="838">AN355</f>
        <v>0</v>
      </c>
      <c r="AO356" s="407">
        <f t="shared" ref="AO356" si="839">AO355</f>
        <v>0</v>
      </c>
      <c r="AP356" s="407">
        <f t="shared" ref="AP356" si="840">AP355</f>
        <v>0</v>
      </c>
      <c r="AQ356" s="407">
        <f t="shared" ref="AQ356" si="841">AQ355</f>
        <v>0</v>
      </c>
      <c r="AR356" s="407">
        <f t="shared" ref="AR356" si="842">AR355</f>
        <v>0</v>
      </c>
      <c r="AS356" s="303"/>
    </row>
    <row r="357" spans="1:45" hidden="1"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hidden="1"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hidden="1"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843">AF358</f>
        <v>0</v>
      </c>
      <c r="AG359" s="407">
        <f t="shared" ref="AG359" si="844">AG358</f>
        <v>0</v>
      </c>
      <c r="AH359" s="407">
        <f t="shared" ref="AH359" si="845">AH358</f>
        <v>0</v>
      </c>
      <c r="AI359" s="407">
        <f t="shared" ref="AI359" si="846">AI358</f>
        <v>0</v>
      </c>
      <c r="AJ359" s="407">
        <f t="shared" ref="AJ359" si="847">AJ358</f>
        <v>0</v>
      </c>
      <c r="AK359" s="407">
        <f t="shared" ref="AK359" si="848">AK358</f>
        <v>0</v>
      </c>
      <c r="AL359" s="407">
        <f t="shared" ref="AL359" si="849">AL358</f>
        <v>0</v>
      </c>
      <c r="AM359" s="407">
        <f t="shared" ref="AM359" si="850">AM358</f>
        <v>0</v>
      </c>
      <c r="AN359" s="407">
        <f t="shared" ref="AN359" si="851">AN358</f>
        <v>0</v>
      </c>
      <c r="AO359" s="407">
        <f t="shared" ref="AO359" si="852">AO358</f>
        <v>0</v>
      </c>
      <c r="AP359" s="407">
        <f t="shared" ref="AP359" si="853">AP358</f>
        <v>0</v>
      </c>
      <c r="AQ359" s="407">
        <f t="shared" ref="AQ359" si="854">AQ358</f>
        <v>0</v>
      </c>
      <c r="AR359" s="407">
        <f t="shared" ref="AR359" si="855">AR358</f>
        <v>0</v>
      </c>
      <c r="AS359" s="303"/>
    </row>
    <row r="360" spans="1:45" hidden="1"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hidden="1"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hidden="1"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856">AF361</f>
        <v>0</v>
      </c>
      <c r="AG362" s="407">
        <f t="shared" ref="AG362" si="857">AG361</f>
        <v>0</v>
      </c>
      <c r="AH362" s="407">
        <f t="shared" ref="AH362" si="858">AH361</f>
        <v>0</v>
      </c>
      <c r="AI362" s="407">
        <f t="shared" ref="AI362" si="859">AI361</f>
        <v>0</v>
      </c>
      <c r="AJ362" s="407">
        <f t="shared" ref="AJ362" si="860">AJ361</f>
        <v>0</v>
      </c>
      <c r="AK362" s="407">
        <f t="shared" ref="AK362" si="861">AK361</f>
        <v>0</v>
      </c>
      <c r="AL362" s="407">
        <f t="shared" ref="AL362" si="862">AL361</f>
        <v>0</v>
      </c>
      <c r="AM362" s="407">
        <f t="shared" ref="AM362" si="863">AM361</f>
        <v>0</v>
      </c>
      <c r="AN362" s="407">
        <f t="shared" ref="AN362" si="864">AN361</f>
        <v>0</v>
      </c>
      <c r="AO362" s="407">
        <f t="shared" ref="AO362" si="865">AO361</f>
        <v>0</v>
      </c>
      <c r="AP362" s="407">
        <f t="shared" ref="AP362" si="866">AP361</f>
        <v>0</v>
      </c>
      <c r="AQ362" s="407">
        <f t="shared" ref="AQ362" si="867">AQ361</f>
        <v>0</v>
      </c>
      <c r="AR362" s="407">
        <f t="shared" ref="AR362" si="868">AR361</f>
        <v>0</v>
      </c>
      <c r="AS362" s="303"/>
    </row>
    <row r="363" spans="1:45" hidden="1"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hidden="1"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hidden="1"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869">AF364</f>
        <v>0</v>
      </c>
      <c r="AG365" s="407">
        <f t="shared" ref="AG365" si="870">AG364</f>
        <v>0</v>
      </c>
      <c r="AH365" s="407">
        <f t="shared" ref="AH365" si="871">AH364</f>
        <v>0</v>
      </c>
      <c r="AI365" s="407">
        <f t="shared" ref="AI365" si="872">AI364</f>
        <v>0</v>
      </c>
      <c r="AJ365" s="407">
        <f t="shared" ref="AJ365" si="873">AJ364</f>
        <v>0</v>
      </c>
      <c r="AK365" s="407">
        <f t="shared" ref="AK365" si="874">AK364</f>
        <v>0</v>
      </c>
      <c r="AL365" s="407">
        <f t="shared" ref="AL365" si="875">AL364</f>
        <v>0</v>
      </c>
      <c r="AM365" s="407">
        <f t="shared" ref="AM365" si="876">AM364</f>
        <v>0</v>
      </c>
      <c r="AN365" s="407">
        <f t="shared" ref="AN365" si="877">AN364</f>
        <v>0</v>
      </c>
      <c r="AO365" s="407">
        <f t="shared" ref="AO365" si="878">AO364</f>
        <v>0</v>
      </c>
      <c r="AP365" s="407">
        <f t="shared" ref="AP365" si="879">AP364</f>
        <v>0</v>
      </c>
      <c r="AQ365" s="407">
        <f t="shared" ref="AQ365" si="880">AQ364</f>
        <v>0</v>
      </c>
      <c r="AR365" s="407">
        <f t="shared" ref="AR365" si="881">AR364</f>
        <v>0</v>
      </c>
      <c r="AS365" s="303"/>
    </row>
    <row r="366" spans="1:45" hidden="1"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hidden="1"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hidden="1"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882">AF367</f>
        <v>0</v>
      </c>
      <c r="AG368" s="407">
        <f t="shared" ref="AG368" si="883">AG367</f>
        <v>0</v>
      </c>
      <c r="AH368" s="407">
        <f t="shared" ref="AH368" si="884">AH367</f>
        <v>0</v>
      </c>
      <c r="AI368" s="407">
        <f t="shared" ref="AI368" si="885">AI367</f>
        <v>0</v>
      </c>
      <c r="AJ368" s="407">
        <f t="shared" ref="AJ368" si="886">AJ367</f>
        <v>0</v>
      </c>
      <c r="AK368" s="407">
        <f t="shared" ref="AK368" si="887">AK367</f>
        <v>0</v>
      </c>
      <c r="AL368" s="407">
        <f t="shared" ref="AL368" si="888">AL367</f>
        <v>0</v>
      </c>
      <c r="AM368" s="407">
        <f t="shared" ref="AM368" si="889">AM367</f>
        <v>0</v>
      </c>
      <c r="AN368" s="407">
        <f t="shared" ref="AN368" si="890">AN367</f>
        <v>0</v>
      </c>
      <c r="AO368" s="407">
        <f t="shared" ref="AO368" si="891">AO367</f>
        <v>0</v>
      </c>
      <c r="AP368" s="407">
        <f t="shared" ref="AP368" si="892">AP367</f>
        <v>0</v>
      </c>
      <c r="AQ368" s="407">
        <f t="shared" ref="AQ368" si="893">AQ367</f>
        <v>0</v>
      </c>
      <c r="AR368" s="407">
        <f t="shared" ref="AR368" si="894">AR367</f>
        <v>0</v>
      </c>
      <c r="AS368" s="303"/>
    </row>
    <row r="369" spans="1:45" hidden="1"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hidden="1"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hidden="1"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895">AF370</f>
        <v>0</v>
      </c>
      <c r="AG371" s="407">
        <f t="shared" ref="AG371" si="896">AG370</f>
        <v>0</v>
      </c>
      <c r="AH371" s="407">
        <f t="shared" ref="AH371" si="897">AH370</f>
        <v>0</v>
      </c>
      <c r="AI371" s="407">
        <f t="shared" ref="AI371" si="898">AI370</f>
        <v>0</v>
      </c>
      <c r="AJ371" s="407">
        <f t="shared" ref="AJ371" si="899">AJ370</f>
        <v>0</v>
      </c>
      <c r="AK371" s="407">
        <f t="shared" ref="AK371" si="900">AK370</f>
        <v>0</v>
      </c>
      <c r="AL371" s="407">
        <f t="shared" ref="AL371" si="901">AL370</f>
        <v>0</v>
      </c>
      <c r="AM371" s="407">
        <f t="shared" ref="AM371" si="902">AM370</f>
        <v>0</v>
      </c>
      <c r="AN371" s="407">
        <f t="shared" ref="AN371" si="903">AN370</f>
        <v>0</v>
      </c>
      <c r="AO371" s="407">
        <f t="shared" ref="AO371" si="904">AO370</f>
        <v>0</v>
      </c>
      <c r="AP371" s="407">
        <f t="shared" ref="AP371" si="905">AP370</f>
        <v>0</v>
      </c>
      <c r="AQ371" s="407">
        <f t="shared" ref="AQ371" si="906">AQ370</f>
        <v>0</v>
      </c>
      <c r="AR371" s="407">
        <f t="shared" ref="AR371" si="907">AR370</f>
        <v>0</v>
      </c>
      <c r="AS371" s="303"/>
    </row>
    <row r="372" spans="1:45" hidden="1"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hidden="1"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hidden="1"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908">AF373</f>
        <v>0</v>
      </c>
      <c r="AG374" s="407">
        <f t="shared" ref="AG374" si="909">AG373</f>
        <v>0</v>
      </c>
      <c r="AH374" s="407">
        <f t="shared" ref="AH374" si="910">AH373</f>
        <v>0</v>
      </c>
      <c r="AI374" s="407">
        <f t="shared" ref="AI374" si="911">AI373</f>
        <v>0</v>
      </c>
      <c r="AJ374" s="407">
        <f t="shared" ref="AJ374" si="912">AJ373</f>
        <v>0</v>
      </c>
      <c r="AK374" s="407">
        <f t="shared" ref="AK374" si="913">AK373</f>
        <v>0</v>
      </c>
      <c r="AL374" s="407">
        <f t="shared" ref="AL374" si="914">AL373</f>
        <v>0</v>
      </c>
      <c r="AM374" s="407">
        <f t="shared" ref="AM374" si="915">AM373</f>
        <v>0</v>
      </c>
      <c r="AN374" s="407">
        <f t="shared" ref="AN374" si="916">AN373</f>
        <v>0</v>
      </c>
      <c r="AO374" s="407">
        <f t="shared" ref="AO374" si="917">AO373</f>
        <v>0</v>
      </c>
      <c r="AP374" s="407">
        <f t="shared" ref="AP374" si="918">AP373</f>
        <v>0</v>
      </c>
      <c r="AQ374" s="407">
        <f t="shared" ref="AQ374" si="919">AQ373</f>
        <v>0</v>
      </c>
      <c r="AR374" s="407">
        <f t="shared" ref="AR374" si="920">AR373</f>
        <v>0</v>
      </c>
      <c r="AS374" s="303"/>
    </row>
    <row r="375" spans="1:45" hidden="1"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hidden="1"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hidden="1"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921">AF376</f>
        <v>0</v>
      </c>
      <c r="AG377" s="407">
        <f t="shared" ref="AG377" si="922">AG376</f>
        <v>0</v>
      </c>
      <c r="AH377" s="407">
        <f t="shared" ref="AH377" si="923">AH376</f>
        <v>0</v>
      </c>
      <c r="AI377" s="407">
        <f t="shared" ref="AI377" si="924">AI376</f>
        <v>0</v>
      </c>
      <c r="AJ377" s="407">
        <f t="shared" ref="AJ377" si="925">AJ376</f>
        <v>0</v>
      </c>
      <c r="AK377" s="407">
        <f t="shared" ref="AK377" si="926">AK376</f>
        <v>0</v>
      </c>
      <c r="AL377" s="407">
        <f t="shared" ref="AL377" si="927">AL376</f>
        <v>0</v>
      </c>
      <c r="AM377" s="407">
        <f t="shared" ref="AM377" si="928">AM376</f>
        <v>0</v>
      </c>
      <c r="AN377" s="407">
        <f t="shared" ref="AN377" si="929">AN376</f>
        <v>0</v>
      </c>
      <c r="AO377" s="407">
        <f t="shared" ref="AO377" si="930">AO376</f>
        <v>0</v>
      </c>
      <c r="AP377" s="407">
        <f t="shared" ref="AP377" si="931">AP376</f>
        <v>0</v>
      </c>
      <c r="AQ377" s="407">
        <f t="shared" ref="AQ377" si="932">AQ376</f>
        <v>0</v>
      </c>
      <c r="AR377" s="407">
        <f t="shared" ref="AR377" si="933">AR376</f>
        <v>0</v>
      </c>
      <c r="AS377" s="303"/>
    </row>
    <row r="378" spans="1:45" hidden="1"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hidden="1"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hidden="1"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934">AF379</f>
        <v>0</v>
      </c>
      <c r="AG380" s="407">
        <f t="shared" ref="AG380" si="935">AG379</f>
        <v>0</v>
      </c>
      <c r="AH380" s="407">
        <f t="shared" ref="AH380" si="936">AH379</f>
        <v>0</v>
      </c>
      <c r="AI380" s="407">
        <f t="shared" ref="AI380" si="937">AI379</f>
        <v>0</v>
      </c>
      <c r="AJ380" s="407">
        <f t="shared" ref="AJ380" si="938">AJ379</f>
        <v>0</v>
      </c>
      <c r="AK380" s="407">
        <f t="shared" ref="AK380" si="939">AK379</f>
        <v>0</v>
      </c>
      <c r="AL380" s="407">
        <f t="shared" ref="AL380" si="940">AL379</f>
        <v>0</v>
      </c>
      <c r="AM380" s="407">
        <f t="shared" ref="AM380" si="941">AM379</f>
        <v>0</v>
      </c>
      <c r="AN380" s="407">
        <f t="shared" ref="AN380" si="942">AN379</f>
        <v>0</v>
      </c>
      <c r="AO380" s="407">
        <f t="shared" ref="AO380" si="943">AO379</f>
        <v>0</v>
      </c>
      <c r="AP380" s="407">
        <f t="shared" ref="AP380" si="944">AP379</f>
        <v>0</v>
      </c>
      <c r="AQ380" s="407">
        <f t="shared" ref="AQ380" si="945">AQ379</f>
        <v>0</v>
      </c>
      <c r="AR380" s="407">
        <f t="shared" ref="AR380" si="946">AR379</f>
        <v>0</v>
      </c>
      <c r="AS380" s="303"/>
    </row>
    <row r="381" spans="1:45" hidden="1"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hidden="1"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hidden="1"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947">AF382</f>
        <v>0</v>
      </c>
      <c r="AG383" s="407">
        <f t="shared" ref="AG383" si="948">AG382</f>
        <v>0</v>
      </c>
      <c r="AH383" s="407">
        <f t="shared" ref="AH383" si="949">AH382</f>
        <v>0</v>
      </c>
      <c r="AI383" s="407">
        <f t="shared" ref="AI383" si="950">AI382</f>
        <v>0</v>
      </c>
      <c r="AJ383" s="407">
        <f t="shared" ref="AJ383" si="951">AJ382</f>
        <v>0</v>
      </c>
      <c r="AK383" s="407">
        <f t="shared" ref="AK383" si="952">AK382</f>
        <v>0</v>
      </c>
      <c r="AL383" s="407">
        <f t="shared" ref="AL383" si="953">AL382</f>
        <v>0</v>
      </c>
      <c r="AM383" s="407">
        <f t="shared" ref="AM383" si="954">AM382</f>
        <v>0</v>
      </c>
      <c r="AN383" s="407">
        <f t="shared" ref="AN383" si="955">AN382</f>
        <v>0</v>
      </c>
      <c r="AO383" s="407">
        <f t="shared" ref="AO383" si="956">AO382</f>
        <v>0</v>
      </c>
      <c r="AP383" s="407">
        <f t="shared" ref="AP383" si="957">AP382</f>
        <v>0</v>
      </c>
      <c r="AQ383" s="407">
        <f t="shared" ref="AQ383" si="958">AQ382</f>
        <v>0</v>
      </c>
      <c r="AR383" s="407">
        <f t="shared" ref="AR383" si="959">AR382</f>
        <v>0</v>
      </c>
      <c r="AS383" s="303"/>
    </row>
    <row r="384" spans="1:45" hidden="1"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ollapsed="1">
      <c r="B385" s="324" t="s">
        <v>273</v>
      </c>
      <c r="C385" s="326"/>
      <c r="D385" s="326">
        <f>SUM(D228:D383)</f>
        <v>2882873</v>
      </c>
      <c r="E385" s="326"/>
      <c r="F385" s="326"/>
      <c r="G385" s="326"/>
      <c r="H385" s="326"/>
      <c r="I385" s="326"/>
      <c r="J385" s="326"/>
      <c r="K385" s="326"/>
      <c r="L385" s="326"/>
      <c r="M385" s="326"/>
      <c r="N385" s="326"/>
      <c r="O385" s="326"/>
      <c r="P385" s="326"/>
      <c r="Q385" s="326"/>
      <c r="R385" s="326">
        <f>SUM(R228:R383)</f>
        <v>287</v>
      </c>
      <c r="S385" s="326"/>
      <c r="T385" s="326"/>
      <c r="U385" s="326"/>
      <c r="V385" s="326"/>
      <c r="W385" s="326"/>
      <c r="X385" s="326"/>
      <c r="Y385" s="326"/>
      <c r="Z385" s="326"/>
      <c r="AA385" s="326"/>
      <c r="AB385" s="326"/>
      <c r="AC385" s="326"/>
      <c r="AD385" s="326"/>
      <c r="AE385" s="326">
        <f>IF(AE226="kWh",SUMPRODUCT(D228:D383,AE228:AE383))</f>
        <v>1844338</v>
      </c>
      <c r="AF385" s="326">
        <f>IF(AF226="kWh",SUMPRODUCT(D228:D383,AF228:AF383))</f>
        <v>504671.70640000002</v>
      </c>
      <c r="AG385" s="326">
        <f>IF(AG226="kw",SUMPRODUCT(Q228:Q383,R228:R383,AG228:AG383),SUMPRODUCT(D228:D383,AG228:AG383))</f>
        <v>939.69839999999999</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1345003</v>
      </c>
      <c r="AF386" s="388">
        <f>HLOOKUP(AF225,'2. LRAMVA Threshold'!$B$42:$Q$53,8,FALSE)</f>
        <v>543085</v>
      </c>
      <c r="AG386" s="388">
        <f>HLOOKUP(AG225,'2. LRAMVA Threshold'!$B$42:$Q$53,8,FALSE)</f>
        <v>10671</v>
      </c>
      <c r="AH386" s="388">
        <f>HLOOKUP(AH225,'2. LRAMVA Threshold'!$B$42:$Q$53,8,FALSE)</f>
        <v>196</v>
      </c>
      <c r="AI386" s="388">
        <f>HLOOKUP(AI225,'2. LRAMVA Threshold'!$B$42:$Q$53,8,FALSE)</f>
        <v>4684</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5">
        <f>HLOOKUP(AE$35,'3.  Distribution Rates'!$C$122:$P$135,8,FALSE)</f>
        <v>1.6799999999999999E-2</v>
      </c>
      <c r="AF388" s="825">
        <f>HLOOKUP(AF$35,'3.  Distribution Rates'!$C$122:$P$135,8,FALSE)</f>
        <v>1.37E-2</v>
      </c>
      <c r="AG388" s="338">
        <f>HLOOKUP(AG$35,'3.  Distribution Rates'!$C$122:$P$135,8,FALSE)</f>
        <v>3.2206000000000001</v>
      </c>
      <c r="AH388" s="338">
        <f>HLOOKUP(AH$35,'3.  Distribution Rates'!$C$122:$P$135,8,FALSE)</f>
        <v>15.076599999999999</v>
      </c>
      <c r="AI388" s="338">
        <f>HLOOKUP(AI$35,'3.  Distribution Rates'!$C$122:$P$135,8,FALSE)</f>
        <v>1.18E-2</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3034.6511999999998</v>
      </c>
      <c r="AF389" s="374">
        <f>'4.  2011-2014 LRAM'!AN139*AF388</f>
        <v>2513.5188363400002</v>
      </c>
      <c r="AG389" s="374">
        <f>'4.  2011-2014 LRAM'!AO139*AG388</f>
        <v>1963.20819504</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7511.3782313799993</v>
      </c>
    </row>
    <row r="390" spans="2:48">
      <c r="B390" s="321" t="s">
        <v>277</v>
      </c>
      <c r="C390" s="342"/>
      <c r="D390" s="943"/>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2714.9471999999996</v>
      </c>
      <c r="AF390" s="374">
        <f>'4.  2011-2014 LRAM'!AN278*AF388</f>
        <v>7546.9425639999999</v>
      </c>
      <c r="AG390" s="374">
        <f>'4.  2011-2014 LRAM'!AO278*AG388</f>
        <v>6172.7307840000003</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16434.620547999999</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2866.5839999999998</v>
      </c>
      <c r="AF391" s="374">
        <f>'4.  2011-2014 LRAM'!AN414*AF388</f>
        <v>9575.3616870000005</v>
      </c>
      <c r="AG391" s="374">
        <f>'4.  2011-2014 LRAM'!AO414*AG388</f>
        <v>4196.3129760000002</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16638.258663000001</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9190.4567999999999</v>
      </c>
      <c r="AF392" s="374">
        <f>'4.  2011-2014 LRAM'!AN551*AF388</f>
        <v>12133.454320000001</v>
      </c>
      <c r="AG392" s="374">
        <f>'4.  2011-2014 LRAM'!AO551*AG388</f>
        <v>3470.51856</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960">SUM(AE392:AR392)</f>
        <v>24794.429680000001</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9727.0319999999992</v>
      </c>
      <c r="AF393" s="374">
        <f t="shared" ref="AF393:AR393" si="961">AF208*AF388</f>
        <v>7776.205337299999</v>
      </c>
      <c r="AG393" s="374">
        <f t="shared" si="961"/>
        <v>3930.2038156799999</v>
      </c>
      <c r="AH393" s="374">
        <f t="shared" si="961"/>
        <v>0</v>
      </c>
      <c r="AI393" s="374">
        <f t="shared" si="961"/>
        <v>0</v>
      </c>
      <c r="AJ393" s="374">
        <f t="shared" si="961"/>
        <v>0</v>
      </c>
      <c r="AK393" s="374">
        <f t="shared" si="961"/>
        <v>0</v>
      </c>
      <c r="AL393" s="374">
        <f t="shared" si="961"/>
        <v>0</v>
      </c>
      <c r="AM393" s="374">
        <f t="shared" si="961"/>
        <v>0</v>
      </c>
      <c r="AN393" s="374">
        <f t="shared" si="961"/>
        <v>0</v>
      </c>
      <c r="AO393" s="374">
        <f t="shared" si="961"/>
        <v>0</v>
      </c>
      <c r="AP393" s="374">
        <f t="shared" si="961"/>
        <v>0</v>
      </c>
      <c r="AQ393" s="374">
        <f t="shared" si="961"/>
        <v>0</v>
      </c>
      <c r="AR393" s="374">
        <f t="shared" si="961"/>
        <v>0</v>
      </c>
      <c r="AS393" s="615">
        <f t="shared" si="960"/>
        <v>21433.441152979998</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30984.878399999998</v>
      </c>
      <c r="AF394" s="374">
        <f t="shared" ref="AF394:AR394" si="962">AF385*AF388</f>
        <v>6914.0023776800008</v>
      </c>
      <c r="AG394" s="374">
        <f t="shared" si="962"/>
        <v>3026.3926670400001</v>
      </c>
      <c r="AH394" s="374">
        <f t="shared" si="962"/>
        <v>0</v>
      </c>
      <c r="AI394" s="374">
        <f t="shared" si="962"/>
        <v>0</v>
      </c>
      <c r="AJ394" s="374">
        <f t="shared" si="962"/>
        <v>0</v>
      </c>
      <c r="AK394" s="374">
        <f t="shared" si="962"/>
        <v>0</v>
      </c>
      <c r="AL394" s="374">
        <f t="shared" si="962"/>
        <v>0</v>
      </c>
      <c r="AM394" s="374">
        <f t="shared" si="962"/>
        <v>0</v>
      </c>
      <c r="AN394" s="374">
        <f t="shared" si="962"/>
        <v>0</v>
      </c>
      <c r="AO394" s="374">
        <f t="shared" si="962"/>
        <v>0</v>
      </c>
      <c r="AP394" s="374">
        <f t="shared" si="962"/>
        <v>0</v>
      </c>
      <c r="AQ394" s="374">
        <f t="shared" si="962"/>
        <v>0</v>
      </c>
      <c r="AR394" s="374">
        <f t="shared" si="962"/>
        <v>0</v>
      </c>
      <c r="AS394" s="615">
        <f t="shared" si="960"/>
        <v>40925.273444719998</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58518.549599999998</v>
      </c>
      <c r="AF395" s="343">
        <f t="shared" ref="AF395:AK395" si="963">SUM(AF389:AF394)</f>
        <v>46459.485122320002</v>
      </c>
      <c r="AG395" s="343">
        <f t="shared" si="963"/>
        <v>22759.36699776</v>
      </c>
      <c r="AH395" s="343">
        <f t="shared" si="963"/>
        <v>0</v>
      </c>
      <c r="AI395" s="343">
        <f t="shared" si="963"/>
        <v>0</v>
      </c>
      <c r="AJ395" s="343">
        <f t="shared" si="963"/>
        <v>0</v>
      </c>
      <c r="AK395" s="343">
        <f t="shared" si="963"/>
        <v>0</v>
      </c>
      <c r="AL395" s="343">
        <f>SUM(AL389:AL394)</f>
        <v>0</v>
      </c>
      <c r="AM395" s="343">
        <f t="shared" ref="AM395:AR395" si="964">SUM(AM389:AM394)</f>
        <v>0</v>
      </c>
      <c r="AN395" s="343">
        <f t="shared" si="964"/>
        <v>0</v>
      </c>
      <c r="AO395" s="343">
        <f t="shared" si="964"/>
        <v>0</v>
      </c>
      <c r="AP395" s="343">
        <f t="shared" si="964"/>
        <v>0</v>
      </c>
      <c r="AQ395" s="343">
        <f t="shared" si="964"/>
        <v>0</v>
      </c>
      <c r="AR395" s="343">
        <f t="shared" si="964"/>
        <v>0</v>
      </c>
      <c r="AS395" s="403">
        <f>SUM(AS389:AS394)</f>
        <v>127737.40172008</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22596.0504</v>
      </c>
      <c r="AF396" s="344">
        <f t="shared" ref="AF396:AK396" si="965">AF386*AF388</f>
        <v>7440.2645000000002</v>
      </c>
      <c r="AG396" s="344">
        <f t="shared" si="965"/>
        <v>34367.022600000004</v>
      </c>
      <c r="AH396" s="344">
        <f t="shared" si="965"/>
        <v>2955.0135999999998</v>
      </c>
      <c r="AI396" s="344">
        <f t="shared" si="965"/>
        <v>55.2712</v>
      </c>
      <c r="AJ396" s="344">
        <f t="shared" si="965"/>
        <v>0</v>
      </c>
      <c r="AK396" s="344">
        <f t="shared" si="965"/>
        <v>0</v>
      </c>
      <c r="AL396" s="344">
        <f>AL386*AL388</f>
        <v>0</v>
      </c>
      <c r="AM396" s="344">
        <f t="shared" ref="AM396:AR396" si="966">AM386*AM388</f>
        <v>0</v>
      </c>
      <c r="AN396" s="344">
        <f t="shared" si="966"/>
        <v>0</v>
      </c>
      <c r="AO396" s="344">
        <f t="shared" si="966"/>
        <v>0</v>
      </c>
      <c r="AP396" s="344">
        <f t="shared" si="966"/>
        <v>0</v>
      </c>
      <c r="AQ396" s="344">
        <f t="shared" si="966"/>
        <v>0</v>
      </c>
      <c r="AR396" s="344">
        <f t="shared" si="966"/>
        <v>0</v>
      </c>
      <c r="AS396" s="403">
        <f>SUM(AE396:AR396)</f>
        <v>67413.622300000017</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60323.779420079984</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1527196</v>
      </c>
      <c r="AF399" s="288">
        <f>SUMPRODUCT($E$228:$E$383,AF228:AF383)</f>
        <v>504270.70640000002</v>
      </c>
      <c r="AG399" s="288">
        <f>IF(AG226="kw",SUMPRODUCT($Q$228:$Q$383,$S$228:$S$383,AG228:AG383),SUMPRODUCT($E$228:$E$383,AG228:AG383))</f>
        <v>932.29920000000004</v>
      </c>
      <c r="AH399" s="288">
        <f t="shared" ref="AH399:AR399" si="967">IF(AH226="kw",SUMPRODUCT($Q$228:$Q$383,$S$228:$S$383,AH228:AH383),SUMPRODUCT($E$228:$E$383,AH228:AH383))</f>
        <v>0</v>
      </c>
      <c r="AI399" s="288">
        <f t="shared" si="967"/>
        <v>0</v>
      </c>
      <c r="AJ399" s="288">
        <f t="shared" si="967"/>
        <v>0</v>
      </c>
      <c r="AK399" s="288">
        <f t="shared" si="967"/>
        <v>0</v>
      </c>
      <c r="AL399" s="288">
        <f t="shared" si="967"/>
        <v>0</v>
      </c>
      <c r="AM399" s="288">
        <f t="shared" si="967"/>
        <v>0</v>
      </c>
      <c r="AN399" s="288">
        <f t="shared" si="967"/>
        <v>0</v>
      </c>
      <c r="AO399" s="288">
        <f t="shared" si="967"/>
        <v>0</v>
      </c>
      <c r="AP399" s="288">
        <f t="shared" si="967"/>
        <v>0</v>
      </c>
      <c r="AQ399" s="288">
        <f t="shared" si="967"/>
        <v>0</v>
      </c>
      <c r="AR399" s="288">
        <f t="shared" si="967"/>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1527196</v>
      </c>
      <c r="AF400" s="288">
        <f>SUMPRODUCT($F$228:$F$383,AF228:AF383)</f>
        <v>504270.70640000002</v>
      </c>
      <c r="AG400" s="288">
        <f t="shared" ref="AG400" si="968">IF(AG226="kw",SUMPRODUCT($Q$228:$Q$383,$T$228:$T$383,AG228:AG383),SUMPRODUCT($F$228:$F$383,AG228:AG383))</f>
        <v>932.29920000000004</v>
      </c>
      <c r="AH400" s="288">
        <f t="shared" ref="AH400:AR400" si="969">IF(AH226="kw",SUMPRODUCT($Q$228:$Q$383,$T$228:$T$383,AH228:AH383),SUMPRODUCT($F$228:$F$383,AH228:AH383))</f>
        <v>0</v>
      </c>
      <c r="AI400" s="288">
        <f t="shared" si="969"/>
        <v>0</v>
      </c>
      <c r="AJ400" s="288">
        <f t="shared" si="969"/>
        <v>0</v>
      </c>
      <c r="AK400" s="288">
        <f t="shared" si="969"/>
        <v>0</v>
      </c>
      <c r="AL400" s="288">
        <f t="shared" si="969"/>
        <v>0</v>
      </c>
      <c r="AM400" s="288">
        <f t="shared" si="969"/>
        <v>0</v>
      </c>
      <c r="AN400" s="288">
        <f t="shared" si="969"/>
        <v>0</v>
      </c>
      <c r="AO400" s="288">
        <f t="shared" si="969"/>
        <v>0</v>
      </c>
      <c r="AP400" s="288">
        <f t="shared" si="969"/>
        <v>0</v>
      </c>
      <c r="AQ400" s="288">
        <f t="shared" si="969"/>
        <v>0</v>
      </c>
      <c r="AR400" s="288">
        <f t="shared" si="969"/>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1527196</v>
      </c>
      <c r="AF401" s="288">
        <f>SUMPRODUCT($G$228:$G$383,AF228:AF383)</f>
        <v>483073.70640000002</v>
      </c>
      <c r="AG401" s="288">
        <f t="shared" ref="AG401" si="970">IF(AG226="kw",SUMPRODUCT($Q$228:$Q$383,$U$228:$U$383,AG228:AG383),SUMPRODUCT($G$228:$G$383,AG228:AG383))</f>
        <v>932.29920000000004</v>
      </c>
      <c r="AH401" s="288">
        <f t="shared" ref="AH401:AR401" si="971">IF(AH226="kw",SUMPRODUCT($Q$228:$Q$383,$U$228:$U$383,AH228:AH383),SUMPRODUCT($G$228:$G$383,AH228:AH383))</f>
        <v>0</v>
      </c>
      <c r="AI401" s="288">
        <f t="shared" si="971"/>
        <v>0</v>
      </c>
      <c r="AJ401" s="288">
        <f t="shared" si="971"/>
        <v>0</v>
      </c>
      <c r="AK401" s="288">
        <f t="shared" si="971"/>
        <v>0</v>
      </c>
      <c r="AL401" s="288">
        <f t="shared" si="971"/>
        <v>0</v>
      </c>
      <c r="AM401" s="288">
        <f t="shared" si="971"/>
        <v>0</v>
      </c>
      <c r="AN401" s="288">
        <f t="shared" si="971"/>
        <v>0</v>
      </c>
      <c r="AO401" s="288">
        <f t="shared" si="971"/>
        <v>0</v>
      </c>
      <c r="AP401" s="288">
        <f t="shared" si="971"/>
        <v>0</v>
      </c>
      <c r="AQ401" s="288">
        <f t="shared" si="971"/>
        <v>0</v>
      </c>
      <c r="AR401" s="288">
        <f t="shared" si="971"/>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1527196</v>
      </c>
      <c r="AF402" s="288">
        <f>SUMPRODUCT($H$228:$H$383,AF228:AF383)</f>
        <v>467544.70640000002</v>
      </c>
      <c r="AG402" s="288">
        <f>IF(AG226="kw",SUMPRODUCT($Q$228:$Q$383,$V$228:$V$383,AG228:AG383),SUMPRODUCT($H$228:$H$383,AG228:AG383))</f>
        <v>932.29920000000004</v>
      </c>
      <c r="AH402" s="288">
        <f t="shared" ref="AH402:AR402" si="972">IF(AH226="kw",SUMPRODUCT($Q$228:$Q$383,$V$228:$V$383,AH228:AH383),SUMPRODUCT($H$228:$H$383,AH228:AH383))</f>
        <v>0</v>
      </c>
      <c r="AI402" s="288">
        <f t="shared" si="972"/>
        <v>0</v>
      </c>
      <c r="AJ402" s="288">
        <f t="shared" si="972"/>
        <v>0</v>
      </c>
      <c r="AK402" s="288">
        <f t="shared" si="972"/>
        <v>0</v>
      </c>
      <c r="AL402" s="288">
        <f t="shared" si="972"/>
        <v>0</v>
      </c>
      <c r="AM402" s="288">
        <f t="shared" si="972"/>
        <v>0</v>
      </c>
      <c r="AN402" s="288">
        <f t="shared" si="972"/>
        <v>0</v>
      </c>
      <c r="AO402" s="288">
        <f t="shared" si="972"/>
        <v>0</v>
      </c>
      <c r="AP402" s="288">
        <f t="shared" si="972"/>
        <v>0</v>
      </c>
      <c r="AQ402" s="288">
        <f t="shared" si="972"/>
        <v>0</v>
      </c>
      <c r="AR402" s="288">
        <f t="shared" si="972"/>
        <v>0</v>
      </c>
      <c r="AS402" s="334"/>
    </row>
    <row r="403" spans="1:45">
      <c r="B403" s="435" t="s">
        <v>842</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1527196</v>
      </c>
      <c r="AF403" s="288">
        <f>SUMPRODUCT($I$228:$I$383,AF228:AF383)</f>
        <v>454502.58860000002</v>
      </c>
      <c r="AG403" s="288">
        <f>IF(AG226="kw",SUMPRODUCT($Q$228:$Q$383,$W$228:$W$383,AG228:AG383),SUMPRODUCT($I$228:$I$383,AG228:AG383))</f>
        <v>887.904</v>
      </c>
      <c r="AH403" s="288">
        <f t="shared" ref="AH403:AR403" si="973">IF(AH226="kw",SUMPRODUCT($Q$228:$Q$383,$W$228:$W$383,AH228:AH383),SUMPRODUCT($I$228:$I$383,AH228:AH383))</f>
        <v>0</v>
      </c>
      <c r="AI403" s="288">
        <f t="shared" si="973"/>
        <v>0</v>
      </c>
      <c r="AJ403" s="288">
        <f t="shared" si="973"/>
        <v>0</v>
      </c>
      <c r="AK403" s="288">
        <f t="shared" si="973"/>
        <v>0</v>
      </c>
      <c r="AL403" s="288">
        <f t="shared" si="973"/>
        <v>0</v>
      </c>
      <c r="AM403" s="288">
        <f t="shared" si="973"/>
        <v>0</v>
      </c>
      <c r="AN403" s="288">
        <f t="shared" si="973"/>
        <v>0</v>
      </c>
      <c r="AO403" s="288">
        <f t="shared" si="973"/>
        <v>0</v>
      </c>
      <c r="AP403" s="288">
        <f t="shared" si="973"/>
        <v>0</v>
      </c>
      <c r="AQ403" s="288">
        <f t="shared" si="973"/>
        <v>0</v>
      </c>
      <c r="AR403" s="288">
        <f t="shared" si="973"/>
        <v>0</v>
      </c>
      <c r="AS403" s="334"/>
    </row>
    <row r="404" spans="1:45">
      <c r="B404" s="435" t="s">
        <v>852</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1527196</v>
      </c>
      <c r="AF404" s="288">
        <f>SUMPRODUCT($J$228:$J$383,AF228:AF383)</f>
        <v>454502.58860000002</v>
      </c>
      <c r="AG404" s="288">
        <f>IF(AG226="kw",SUMPRODUCT($Q$228:$Q$383,$X$228:$X$383,AG228:AG383),SUMPRODUCT($J$228:$J$383,AG228:AG383))</f>
        <v>887.904</v>
      </c>
      <c r="AH404" s="288">
        <f t="shared" ref="AH404:AR404" si="974">IF(AH226="kw",SUMPRODUCT($Q$228:$Q$383,$X$228:$X$383,AH228:AH383),SUMPRODUCT($J$228:$J$383,AH228:AH383))</f>
        <v>0</v>
      </c>
      <c r="AI404" s="288">
        <f t="shared" si="974"/>
        <v>0</v>
      </c>
      <c r="AJ404" s="288">
        <f t="shared" si="974"/>
        <v>0</v>
      </c>
      <c r="AK404" s="288">
        <f t="shared" si="974"/>
        <v>0</v>
      </c>
      <c r="AL404" s="288">
        <f t="shared" si="974"/>
        <v>0</v>
      </c>
      <c r="AM404" s="288">
        <f t="shared" si="974"/>
        <v>0</v>
      </c>
      <c r="AN404" s="288">
        <f t="shared" si="974"/>
        <v>0</v>
      </c>
      <c r="AO404" s="288">
        <f t="shared" si="974"/>
        <v>0</v>
      </c>
      <c r="AP404" s="288">
        <f t="shared" si="974"/>
        <v>0</v>
      </c>
      <c r="AQ404" s="288">
        <f t="shared" si="974"/>
        <v>0</v>
      </c>
      <c r="AR404" s="288">
        <f t="shared" si="974"/>
        <v>0</v>
      </c>
      <c r="AS404" s="334"/>
    </row>
    <row r="405" spans="1:45">
      <c r="B405" s="435" t="s">
        <v>853</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1527021</v>
      </c>
      <c r="AF405" s="288">
        <f>SUMPRODUCT($K$228:$K$383,AF228:AF383)</f>
        <v>454502.58860000002</v>
      </c>
      <c r="AG405" s="288">
        <f>IF(AG226="kw",SUMPRODUCT($Q$228:$Q$383,$Y$228:$Y$383,AG228:AG383),SUMPRODUCT($K$228:$K$383,AG228:AG383))</f>
        <v>887.904</v>
      </c>
      <c r="AH405" s="288">
        <f t="shared" ref="AH405:AR405" si="975">IF(AH226="kw",SUMPRODUCT($Q$228:$Q$383,$Y$228:$Y$383,AH228:AH383),SUMPRODUCT($K$228:$K$383,AH228:AH383))</f>
        <v>0</v>
      </c>
      <c r="AI405" s="288">
        <f t="shared" si="975"/>
        <v>0</v>
      </c>
      <c r="AJ405" s="288">
        <f t="shared" si="975"/>
        <v>0</v>
      </c>
      <c r="AK405" s="288">
        <f t="shared" si="975"/>
        <v>0</v>
      </c>
      <c r="AL405" s="288">
        <f t="shared" si="975"/>
        <v>0</v>
      </c>
      <c r="AM405" s="288">
        <f t="shared" si="975"/>
        <v>0</v>
      </c>
      <c r="AN405" s="288">
        <f t="shared" si="975"/>
        <v>0</v>
      </c>
      <c r="AO405" s="288">
        <f t="shared" si="975"/>
        <v>0</v>
      </c>
      <c r="AP405" s="288">
        <f t="shared" si="975"/>
        <v>0</v>
      </c>
      <c r="AQ405" s="288">
        <f t="shared" si="975"/>
        <v>0</v>
      </c>
      <c r="AR405" s="288">
        <f t="shared" si="975"/>
        <v>0</v>
      </c>
      <c r="AS405" s="334"/>
    </row>
    <row r="406" spans="1:45">
      <c r="B406" s="435" t="s">
        <v>854</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1527021</v>
      </c>
      <c r="AF406" s="288">
        <f>SUMPRODUCT($L$228:$L$383,AF228:AF383)</f>
        <v>454502.58860000002</v>
      </c>
      <c r="AG406" s="288">
        <f>IF(AG226="kw",SUMPRODUCT($Q$228:$Q$383,$Z$228:$Z$383,AG228:AG383),SUMPRODUCT($L$228:$L$383,AG228:AG383))</f>
        <v>887.904</v>
      </c>
      <c r="AH406" s="288">
        <f t="shared" ref="AH406:AR406" si="976">IF(AH226="kw",SUMPRODUCT($Q$228:$Q$383,$Z$228:$Z$383,AH228:AH383),SUMPRODUCT($L$228:$L$383,AH228:AH383))</f>
        <v>0</v>
      </c>
      <c r="AI406" s="288">
        <f t="shared" si="976"/>
        <v>0</v>
      </c>
      <c r="AJ406" s="288">
        <f t="shared" si="976"/>
        <v>0</v>
      </c>
      <c r="AK406" s="288">
        <f t="shared" si="976"/>
        <v>0</v>
      </c>
      <c r="AL406" s="288">
        <f t="shared" si="976"/>
        <v>0</v>
      </c>
      <c r="AM406" s="288">
        <f t="shared" si="976"/>
        <v>0</v>
      </c>
      <c r="AN406" s="288">
        <f t="shared" si="976"/>
        <v>0</v>
      </c>
      <c r="AO406" s="288">
        <f t="shared" si="976"/>
        <v>0</v>
      </c>
      <c r="AP406" s="288">
        <f t="shared" si="976"/>
        <v>0</v>
      </c>
      <c r="AQ406" s="288">
        <f t="shared" si="976"/>
        <v>0</v>
      </c>
      <c r="AR406" s="288">
        <f t="shared" si="976"/>
        <v>0</v>
      </c>
      <c r="AS406" s="334"/>
    </row>
    <row r="407" spans="1:45">
      <c r="B407" s="435" t="s">
        <v>855</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1522253</v>
      </c>
      <c r="AF407" s="288">
        <f>SUMPRODUCT($M$228:$M$383,AF228:AF383)</f>
        <v>454502.58860000002</v>
      </c>
      <c r="AG407" s="288">
        <f>IF(AG226="kw",SUMPRODUCT($Q$228:$Q$383,$AA$228:$AA$383,AG228:AG383),SUMPRODUCT($M$228:$M$383,AG228:AG383))</f>
        <v>887.904</v>
      </c>
      <c r="AH407" s="288">
        <f t="shared" ref="AH407:AR407" si="977">IF(AH226="kw",SUMPRODUCT($Q$228:$Q$383,$AA$228:$AA$383,AH228:AH383),SUMPRODUCT($M$228:$M$383,AH228:AH383))</f>
        <v>0</v>
      </c>
      <c r="AI407" s="288">
        <f t="shared" si="977"/>
        <v>0</v>
      </c>
      <c r="AJ407" s="288">
        <f t="shared" si="977"/>
        <v>0</v>
      </c>
      <c r="AK407" s="288">
        <f t="shared" si="977"/>
        <v>0</v>
      </c>
      <c r="AL407" s="288">
        <f t="shared" si="977"/>
        <v>0</v>
      </c>
      <c r="AM407" s="288">
        <f t="shared" si="977"/>
        <v>0</v>
      </c>
      <c r="AN407" s="288">
        <f t="shared" si="977"/>
        <v>0</v>
      </c>
      <c r="AO407" s="288">
        <f t="shared" si="977"/>
        <v>0</v>
      </c>
      <c r="AP407" s="288">
        <f t="shared" si="977"/>
        <v>0</v>
      </c>
      <c r="AQ407" s="288">
        <f t="shared" si="977"/>
        <v>0</v>
      </c>
      <c r="AR407" s="288">
        <f t="shared" si="977"/>
        <v>0</v>
      </c>
      <c r="AS407" s="334"/>
    </row>
    <row r="408" spans="1:45">
      <c r="B408" s="435" t="s">
        <v>856</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1508863</v>
      </c>
      <c r="AF408" s="288">
        <f>SUMPRODUCT($N$228:$N$383,AF228:AF383)</f>
        <v>438117.58860000002</v>
      </c>
      <c r="AG408" s="288">
        <f>IF(AG226="kw",SUMPRODUCT($Q$228:$Q$383,$AB$228:$AB$383,AG228:AG383),SUMPRODUCT($N$228:$N$383,AG228:AG383))</f>
        <v>887.904</v>
      </c>
      <c r="AH408" s="288">
        <f t="shared" ref="AH408:AR408" si="978">IF(AH226="kw",SUMPRODUCT($Q$228:$Q$383,$AB$228:$AB$383,AH228:AH383),SUMPRODUCT($N$228:$N$383,AH228:AH383))</f>
        <v>0</v>
      </c>
      <c r="AI408" s="288">
        <f t="shared" si="978"/>
        <v>0</v>
      </c>
      <c r="AJ408" s="288">
        <f t="shared" si="978"/>
        <v>0</v>
      </c>
      <c r="AK408" s="288">
        <f t="shared" si="978"/>
        <v>0</v>
      </c>
      <c r="AL408" s="288">
        <f t="shared" si="978"/>
        <v>0</v>
      </c>
      <c r="AM408" s="288">
        <f t="shared" si="978"/>
        <v>0</v>
      </c>
      <c r="AN408" s="288">
        <f t="shared" si="978"/>
        <v>0</v>
      </c>
      <c r="AO408" s="288">
        <f t="shared" si="978"/>
        <v>0</v>
      </c>
      <c r="AP408" s="288">
        <f t="shared" si="978"/>
        <v>0</v>
      </c>
      <c r="AQ408" s="288">
        <f t="shared" si="978"/>
        <v>0</v>
      </c>
      <c r="AR408" s="288">
        <f t="shared" si="978"/>
        <v>0</v>
      </c>
      <c r="AS408" s="334"/>
    </row>
    <row r="409" spans="1:45">
      <c r="B409" s="436" t="s">
        <v>857</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1508328</v>
      </c>
      <c r="AF409" s="323">
        <f>SUMPRODUCT($O$228:$O$383,AF228:AF383)</f>
        <v>392191.42379999999</v>
      </c>
      <c r="AG409" s="323">
        <f>IF(AG226="kw",SUMPRODUCT($Q$228:$Q$383,$AC$228:$AC$383,AG228:AG383),SUMPRODUCT($O$228:$O$383,AG228:AG383))</f>
        <v>717.72240000000011</v>
      </c>
      <c r="AH409" s="323">
        <f t="shared" ref="AH409:AR409" si="979">IF(AH226="kw",SUMPRODUCT($Q$228:$Q$383,$AC$228:$AC$383,AH228:AH383),SUMPRODUCT($O$228:$O$383,AH228:AH383))</f>
        <v>0</v>
      </c>
      <c r="AI409" s="323">
        <f t="shared" si="979"/>
        <v>0</v>
      </c>
      <c r="AJ409" s="323">
        <f t="shared" si="979"/>
        <v>0</v>
      </c>
      <c r="AK409" s="323">
        <f t="shared" si="979"/>
        <v>0</v>
      </c>
      <c r="AL409" s="323">
        <f t="shared" si="979"/>
        <v>0</v>
      </c>
      <c r="AM409" s="323">
        <f t="shared" si="979"/>
        <v>0</v>
      </c>
      <c r="AN409" s="323">
        <f t="shared" si="979"/>
        <v>0</v>
      </c>
      <c r="AO409" s="323">
        <f t="shared" si="979"/>
        <v>0</v>
      </c>
      <c r="AP409" s="323">
        <f t="shared" si="979"/>
        <v>0</v>
      </c>
      <c r="AQ409" s="323">
        <f t="shared" si="979"/>
        <v>0</v>
      </c>
      <c r="AR409" s="323">
        <f t="shared" si="979"/>
        <v>0</v>
      </c>
      <c r="AS409" s="382"/>
    </row>
    <row r="410" spans="1:45" ht="21" customHeight="1">
      <c r="B410" s="364" t="s">
        <v>578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17" t="s">
        <v>211</v>
      </c>
      <c r="C414" s="919" t="s">
        <v>33</v>
      </c>
      <c r="D414" s="281" t="s">
        <v>421</v>
      </c>
      <c r="E414" s="923" t="s">
        <v>209</v>
      </c>
      <c r="F414" s="924"/>
      <c r="G414" s="924"/>
      <c r="H414" s="924"/>
      <c r="I414" s="924"/>
      <c r="J414" s="924"/>
      <c r="K414" s="924"/>
      <c r="L414" s="924"/>
      <c r="M414" s="924"/>
      <c r="N414" s="924"/>
      <c r="O414" s="924"/>
      <c r="P414" s="925"/>
      <c r="Q414" s="921" t="s">
        <v>213</v>
      </c>
      <c r="R414" s="281" t="s">
        <v>422</v>
      </c>
      <c r="S414" s="914" t="s">
        <v>212</v>
      </c>
      <c r="T414" s="915"/>
      <c r="U414" s="915"/>
      <c r="V414" s="915"/>
      <c r="W414" s="915"/>
      <c r="X414" s="915"/>
      <c r="Y414" s="915"/>
      <c r="Z414" s="915"/>
      <c r="AA414" s="915"/>
      <c r="AB414" s="915"/>
      <c r="AC414" s="915"/>
      <c r="AD414" s="926"/>
      <c r="AE414" s="914" t="s">
        <v>242</v>
      </c>
      <c r="AF414" s="915"/>
      <c r="AG414" s="915"/>
      <c r="AH414" s="915"/>
      <c r="AI414" s="915"/>
      <c r="AJ414" s="915"/>
      <c r="AK414" s="915"/>
      <c r="AL414" s="915"/>
      <c r="AM414" s="915"/>
      <c r="AN414" s="915"/>
      <c r="AO414" s="915"/>
      <c r="AP414" s="915"/>
      <c r="AQ414" s="915"/>
      <c r="AR414" s="915"/>
      <c r="AS414" s="916"/>
    </row>
    <row r="415" spans="1:45" ht="61.5" customHeight="1">
      <c r="B415" s="918"/>
      <c r="C415" s="920"/>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22"/>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GS&gt;50 kW</v>
      </c>
      <c r="AH415" s="282" t="str">
        <f>'1.  LRAMVA Summary'!$G$53</f>
        <v>Streetlighting</v>
      </c>
      <c r="AI415" s="282" t="str">
        <f>'1.  LRAMVA Summary'!$H$53</f>
        <v>USL</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kWh</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hidden="1"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idden="1"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idden="1"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980">AF418</f>
        <v>0</v>
      </c>
      <c r="AG419" s="407">
        <f t="shared" ref="AG419" si="981">AG418</f>
        <v>0</v>
      </c>
      <c r="AH419" s="407">
        <f t="shared" ref="AH419" si="982">AH418</f>
        <v>0</v>
      </c>
      <c r="AI419" s="407">
        <f t="shared" ref="AI419" si="983">AI418</f>
        <v>0</v>
      </c>
      <c r="AJ419" s="407">
        <f t="shared" ref="AJ419" si="984">AJ418</f>
        <v>0</v>
      </c>
      <c r="AK419" s="407">
        <f t="shared" ref="AK419" si="985">AK418</f>
        <v>0</v>
      </c>
      <c r="AL419" s="407">
        <f t="shared" ref="AL419" si="986">AL418</f>
        <v>0</v>
      </c>
      <c r="AM419" s="407">
        <f t="shared" ref="AM419" si="987">AM418</f>
        <v>0</v>
      </c>
      <c r="AN419" s="407">
        <f t="shared" ref="AN419" si="988">AN418</f>
        <v>0</v>
      </c>
      <c r="AO419" s="407">
        <f t="shared" ref="AO419" si="989">AO418</f>
        <v>0</v>
      </c>
      <c r="AP419" s="407">
        <f t="shared" ref="AP419" si="990">AP418</f>
        <v>0</v>
      </c>
      <c r="AQ419" s="407">
        <f t="shared" ref="AQ419" si="991">AQ418</f>
        <v>0</v>
      </c>
      <c r="AR419" s="407">
        <f t="shared" ref="AR419" si="992">AR418</f>
        <v>0</v>
      </c>
      <c r="AS419" s="294"/>
    </row>
    <row r="420" spans="1:45" ht="15.75" hidden="1" outlineLevel="1">
      <c r="A420" s="521"/>
      <c r="B420" s="514"/>
      <c r="C420" s="296"/>
      <c r="D420" s="296"/>
      <c r="E420" s="296"/>
      <c r="F420" s="296"/>
      <c r="G420" s="296"/>
      <c r="H420" s="296"/>
      <c r="I420" s="296"/>
      <c r="J420" s="748"/>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idden="1"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idden="1"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993">AF421</f>
        <v>0</v>
      </c>
      <c r="AG422" s="407">
        <f t="shared" ref="AG422" si="994">AG421</f>
        <v>0</v>
      </c>
      <c r="AH422" s="407">
        <f t="shared" ref="AH422" si="995">AH421</f>
        <v>0</v>
      </c>
      <c r="AI422" s="407">
        <f t="shared" ref="AI422" si="996">AI421</f>
        <v>0</v>
      </c>
      <c r="AJ422" s="407">
        <f t="shared" ref="AJ422" si="997">AJ421</f>
        <v>0</v>
      </c>
      <c r="AK422" s="407">
        <f t="shared" ref="AK422" si="998">AK421</f>
        <v>0</v>
      </c>
      <c r="AL422" s="407">
        <f t="shared" ref="AL422" si="999">AL421</f>
        <v>0</v>
      </c>
      <c r="AM422" s="407">
        <f t="shared" ref="AM422" si="1000">AM421</f>
        <v>0</v>
      </c>
      <c r="AN422" s="407">
        <f t="shared" ref="AN422" si="1001">AN421</f>
        <v>0</v>
      </c>
      <c r="AO422" s="407">
        <f t="shared" ref="AO422" si="1002">AO421</f>
        <v>0</v>
      </c>
      <c r="AP422" s="407">
        <f t="shared" ref="AP422" si="1003">AP421</f>
        <v>0</v>
      </c>
      <c r="AQ422" s="407">
        <f t="shared" ref="AQ422" si="1004">AQ421</f>
        <v>0</v>
      </c>
      <c r="AR422" s="407">
        <f t="shared" ref="AR422" si="1005">AR421</f>
        <v>0</v>
      </c>
      <c r="AS422" s="294"/>
    </row>
    <row r="423" spans="1:45" ht="15.75" hidden="1"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idden="1"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idden="1"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006">AF424</f>
        <v>0</v>
      </c>
      <c r="AG425" s="407">
        <f t="shared" ref="AG425" si="1007">AG424</f>
        <v>0</v>
      </c>
      <c r="AH425" s="407">
        <f t="shared" ref="AH425" si="1008">AH424</f>
        <v>0</v>
      </c>
      <c r="AI425" s="407">
        <f t="shared" ref="AI425" si="1009">AI424</f>
        <v>0</v>
      </c>
      <c r="AJ425" s="407">
        <f t="shared" ref="AJ425" si="1010">AJ424</f>
        <v>0</v>
      </c>
      <c r="AK425" s="407">
        <f t="shared" ref="AK425" si="1011">AK424</f>
        <v>0</v>
      </c>
      <c r="AL425" s="407">
        <f t="shared" ref="AL425" si="1012">AL424</f>
        <v>0</v>
      </c>
      <c r="AM425" s="407">
        <f t="shared" ref="AM425" si="1013">AM424</f>
        <v>0</v>
      </c>
      <c r="AN425" s="407">
        <f t="shared" ref="AN425" si="1014">AN424</f>
        <v>0</v>
      </c>
      <c r="AO425" s="407">
        <f t="shared" ref="AO425" si="1015">AO424</f>
        <v>0</v>
      </c>
      <c r="AP425" s="407">
        <f t="shared" ref="AP425" si="1016">AP424</f>
        <v>0</v>
      </c>
      <c r="AQ425" s="407">
        <f t="shared" ref="AQ425" si="1017">AQ424</f>
        <v>0</v>
      </c>
      <c r="AR425" s="407">
        <f t="shared" ref="AR425" si="1018">AR424</f>
        <v>0</v>
      </c>
      <c r="AS425" s="294"/>
    </row>
    <row r="426" spans="1:45" hidden="1"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idden="1" outlineLevel="1">
      <c r="A427" s="521">
        <v>4</v>
      </c>
      <c r="B427" s="509" t="s">
        <v>653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idden="1"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019">AF427</f>
        <v>0</v>
      </c>
      <c r="AG428" s="407">
        <f t="shared" ref="AG428" si="1020">AG427</f>
        <v>0</v>
      </c>
      <c r="AH428" s="407">
        <f t="shared" ref="AH428" si="1021">AH427</f>
        <v>0</v>
      </c>
      <c r="AI428" s="407">
        <f t="shared" ref="AI428" si="1022">AI427</f>
        <v>0</v>
      </c>
      <c r="AJ428" s="407">
        <f t="shared" ref="AJ428" si="1023">AJ427</f>
        <v>0</v>
      </c>
      <c r="AK428" s="407">
        <f t="shared" ref="AK428" si="1024">AK427</f>
        <v>0</v>
      </c>
      <c r="AL428" s="407">
        <f t="shared" ref="AL428" si="1025">AL427</f>
        <v>0</v>
      </c>
      <c r="AM428" s="407">
        <f t="shared" ref="AM428" si="1026">AM427</f>
        <v>0</v>
      </c>
      <c r="AN428" s="407">
        <f t="shared" ref="AN428" si="1027">AN427</f>
        <v>0</v>
      </c>
      <c r="AO428" s="407">
        <f t="shared" ref="AO428" si="1028">AO427</f>
        <v>0</v>
      </c>
      <c r="AP428" s="407">
        <f t="shared" ref="AP428" si="1029">AP427</f>
        <v>0</v>
      </c>
      <c r="AQ428" s="407">
        <f t="shared" ref="AQ428" si="1030">AQ427</f>
        <v>0</v>
      </c>
      <c r="AR428" s="407">
        <f t="shared" ref="AR428" si="1031">AR427</f>
        <v>0</v>
      </c>
      <c r="AS428" s="294"/>
    </row>
    <row r="429" spans="1:45" hidden="1"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hidden="1"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idden="1"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032">AF430</f>
        <v>0</v>
      </c>
      <c r="AG431" s="407">
        <f t="shared" ref="AG431" si="1033">AG430</f>
        <v>0</v>
      </c>
      <c r="AH431" s="407">
        <f t="shared" ref="AH431" si="1034">AH430</f>
        <v>0</v>
      </c>
      <c r="AI431" s="407">
        <f t="shared" ref="AI431" si="1035">AI430</f>
        <v>0</v>
      </c>
      <c r="AJ431" s="407">
        <f t="shared" ref="AJ431" si="1036">AJ430</f>
        <v>0</v>
      </c>
      <c r="AK431" s="407">
        <f t="shared" ref="AK431" si="1037">AK430</f>
        <v>0</v>
      </c>
      <c r="AL431" s="407">
        <f t="shared" ref="AL431" si="1038">AL430</f>
        <v>0</v>
      </c>
      <c r="AM431" s="407">
        <f t="shared" ref="AM431" si="1039">AM430</f>
        <v>0</v>
      </c>
      <c r="AN431" s="407">
        <f t="shared" ref="AN431" si="1040">AN430</f>
        <v>0</v>
      </c>
      <c r="AO431" s="407">
        <f t="shared" ref="AO431" si="1041">AO430</f>
        <v>0</v>
      </c>
      <c r="AP431" s="407">
        <f t="shared" ref="AP431" si="1042">AP430</f>
        <v>0</v>
      </c>
      <c r="AQ431" s="407">
        <f t="shared" ref="AQ431" si="1043">AQ430</f>
        <v>0</v>
      </c>
      <c r="AR431" s="407">
        <f t="shared" ref="AR431" si="1044">AR430</f>
        <v>0</v>
      </c>
      <c r="AS431" s="294"/>
    </row>
    <row r="432" spans="1:45" hidden="1"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hidden="1"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idden="1"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idden="1"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045">AF434</f>
        <v>0</v>
      </c>
      <c r="AG435" s="407">
        <f t="shared" ref="AG435" si="1046">AG434</f>
        <v>0</v>
      </c>
      <c r="AH435" s="407">
        <f t="shared" ref="AH435" si="1047">AH434</f>
        <v>0</v>
      </c>
      <c r="AI435" s="407">
        <f t="shared" ref="AI435" si="1048">AI434</f>
        <v>0</v>
      </c>
      <c r="AJ435" s="407">
        <f t="shared" ref="AJ435" si="1049">AJ434</f>
        <v>0</v>
      </c>
      <c r="AK435" s="407">
        <f t="shared" ref="AK435" si="1050">AK434</f>
        <v>0</v>
      </c>
      <c r="AL435" s="407">
        <f t="shared" ref="AL435" si="1051">AL434</f>
        <v>0</v>
      </c>
      <c r="AM435" s="407">
        <f t="shared" ref="AM435" si="1052">AM434</f>
        <v>0</v>
      </c>
      <c r="AN435" s="407">
        <f t="shared" ref="AN435" si="1053">AN434</f>
        <v>0</v>
      </c>
      <c r="AO435" s="407">
        <f t="shared" ref="AO435" si="1054">AO434</f>
        <v>0</v>
      </c>
      <c r="AP435" s="407">
        <f t="shared" ref="AP435" si="1055">AP434</f>
        <v>0</v>
      </c>
      <c r="AQ435" s="407">
        <f t="shared" ref="AQ435" si="1056">AQ434</f>
        <v>0</v>
      </c>
      <c r="AR435" s="407">
        <f t="shared" ref="AR435" si="1057">AR434</f>
        <v>0</v>
      </c>
      <c r="AS435" s="308"/>
    </row>
    <row r="436" spans="1:45" hidden="1"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hidden="1"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idden="1"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058">AF437</f>
        <v>0</v>
      </c>
      <c r="AG438" s="407">
        <f t="shared" ref="AG438" si="1059">AG437</f>
        <v>0</v>
      </c>
      <c r="AH438" s="407">
        <f t="shared" ref="AH438" si="1060">AH437</f>
        <v>0</v>
      </c>
      <c r="AI438" s="407">
        <f t="shared" ref="AI438" si="1061">AI437</f>
        <v>0</v>
      </c>
      <c r="AJ438" s="407">
        <f t="shared" ref="AJ438" si="1062">AJ437</f>
        <v>0</v>
      </c>
      <c r="AK438" s="407">
        <f t="shared" ref="AK438" si="1063">AK437</f>
        <v>0</v>
      </c>
      <c r="AL438" s="407">
        <f t="shared" ref="AL438" si="1064">AL437</f>
        <v>0</v>
      </c>
      <c r="AM438" s="407">
        <f t="shared" ref="AM438" si="1065">AM437</f>
        <v>0</v>
      </c>
      <c r="AN438" s="407">
        <f t="shared" ref="AN438" si="1066">AN437</f>
        <v>0</v>
      </c>
      <c r="AO438" s="407">
        <f t="shared" ref="AO438" si="1067">AO437</f>
        <v>0</v>
      </c>
      <c r="AP438" s="407">
        <f t="shared" ref="AP438" si="1068">AP437</f>
        <v>0</v>
      </c>
      <c r="AQ438" s="407">
        <f t="shared" ref="AQ438" si="1069">AQ437</f>
        <v>0</v>
      </c>
      <c r="AR438" s="407">
        <f t="shared" ref="AR438" si="1070">AR437</f>
        <v>0</v>
      </c>
      <c r="AS438" s="308"/>
    </row>
    <row r="439" spans="1:45" hidden="1"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idden="1"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idden="1"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071">AF440</f>
        <v>0</v>
      </c>
      <c r="AG441" s="407">
        <f t="shared" ref="AG441" si="1072">AG440</f>
        <v>0</v>
      </c>
      <c r="AH441" s="407">
        <f t="shared" ref="AH441" si="1073">AH440</f>
        <v>0</v>
      </c>
      <c r="AI441" s="407">
        <f t="shared" ref="AI441" si="1074">AI440</f>
        <v>0</v>
      </c>
      <c r="AJ441" s="407">
        <f t="shared" ref="AJ441" si="1075">AJ440</f>
        <v>0</v>
      </c>
      <c r="AK441" s="407">
        <f t="shared" ref="AK441" si="1076">AK440</f>
        <v>0</v>
      </c>
      <c r="AL441" s="407">
        <f t="shared" ref="AL441" si="1077">AL440</f>
        <v>0</v>
      </c>
      <c r="AM441" s="407">
        <f t="shared" ref="AM441" si="1078">AM440</f>
        <v>0</v>
      </c>
      <c r="AN441" s="407">
        <f t="shared" ref="AN441" si="1079">AN440</f>
        <v>0</v>
      </c>
      <c r="AO441" s="407">
        <f t="shared" ref="AO441" si="1080">AO440</f>
        <v>0</v>
      </c>
      <c r="AP441" s="407">
        <f t="shared" ref="AP441" si="1081">AP440</f>
        <v>0</v>
      </c>
      <c r="AQ441" s="407">
        <f t="shared" ref="AQ441" si="1082">AQ440</f>
        <v>0</v>
      </c>
      <c r="AR441" s="407">
        <f t="shared" ref="AR441" si="1083">AR440</f>
        <v>0</v>
      </c>
      <c r="AS441" s="308"/>
    </row>
    <row r="442" spans="1:45" hidden="1"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idden="1"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idden="1"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084">AF443</f>
        <v>0</v>
      </c>
      <c r="AG444" s="407">
        <f t="shared" ref="AG444" si="1085">AG443</f>
        <v>0</v>
      </c>
      <c r="AH444" s="407">
        <f t="shared" ref="AH444" si="1086">AH443</f>
        <v>0</v>
      </c>
      <c r="AI444" s="407">
        <f t="shared" ref="AI444" si="1087">AI443</f>
        <v>0</v>
      </c>
      <c r="AJ444" s="407">
        <f t="shared" ref="AJ444" si="1088">AJ443</f>
        <v>0</v>
      </c>
      <c r="AK444" s="407">
        <f t="shared" ref="AK444" si="1089">AK443</f>
        <v>0</v>
      </c>
      <c r="AL444" s="407">
        <f t="shared" ref="AL444" si="1090">AL443</f>
        <v>0</v>
      </c>
      <c r="AM444" s="407">
        <f t="shared" ref="AM444" si="1091">AM443</f>
        <v>0</v>
      </c>
      <c r="AN444" s="407">
        <f t="shared" ref="AN444" si="1092">AN443</f>
        <v>0</v>
      </c>
      <c r="AO444" s="407">
        <f t="shared" ref="AO444" si="1093">AO443</f>
        <v>0</v>
      </c>
      <c r="AP444" s="407">
        <f t="shared" ref="AP444" si="1094">AP443</f>
        <v>0</v>
      </c>
      <c r="AQ444" s="407">
        <f t="shared" ref="AQ444" si="1095">AQ443</f>
        <v>0</v>
      </c>
      <c r="AR444" s="407">
        <f t="shared" ref="AR444" si="1096">AR443</f>
        <v>0</v>
      </c>
      <c r="AS444" s="308"/>
    </row>
    <row r="445" spans="1:45" hidden="1"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idden="1"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idden="1"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097">AF446</f>
        <v>0</v>
      </c>
      <c r="AG447" s="407">
        <f t="shared" ref="AG447" si="1098">AG446</f>
        <v>0</v>
      </c>
      <c r="AH447" s="407">
        <f t="shared" ref="AH447" si="1099">AH446</f>
        <v>0</v>
      </c>
      <c r="AI447" s="407">
        <f t="shared" ref="AI447" si="1100">AI446</f>
        <v>0</v>
      </c>
      <c r="AJ447" s="407">
        <f t="shared" ref="AJ447" si="1101">AJ446</f>
        <v>0</v>
      </c>
      <c r="AK447" s="407">
        <f t="shared" ref="AK447" si="1102">AK446</f>
        <v>0</v>
      </c>
      <c r="AL447" s="407">
        <f t="shared" ref="AL447" si="1103">AL446</f>
        <v>0</v>
      </c>
      <c r="AM447" s="407">
        <f t="shared" ref="AM447" si="1104">AM446</f>
        <v>0</v>
      </c>
      <c r="AN447" s="407">
        <f t="shared" ref="AN447" si="1105">AN446</f>
        <v>0</v>
      </c>
      <c r="AO447" s="407">
        <f t="shared" ref="AO447" si="1106">AO446</f>
        <v>0</v>
      </c>
      <c r="AP447" s="407">
        <f t="shared" ref="AP447" si="1107">AP446</f>
        <v>0</v>
      </c>
      <c r="AQ447" s="407">
        <f t="shared" ref="AQ447" si="1108">AQ446</f>
        <v>0</v>
      </c>
      <c r="AR447" s="407">
        <f t="shared" ref="AR447" si="1109">AR446</f>
        <v>0</v>
      </c>
      <c r="AS447" s="308"/>
    </row>
    <row r="448" spans="1:45" hidden="1"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hidden="1"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hidden="1"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idden="1"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110">AF450</f>
        <v>0</v>
      </c>
      <c r="AG451" s="407">
        <f t="shared" ref="AG451" si="1111">AG450</f>
        <v>0</v>
      </c>
      <c r="AH451" s="407">
        <f t="shared" ref="AH451" si="1112">AH450</f>
        <v>0</v>
      </c>
      <c r="AI451" s="407">
        <f t="shared" ref="AI451" si="1113">AI450</f>
        <v>0</v>
      </c>
      <c r="AJ451" s="407">
        <f t="shared" ref="AJ451" si="1114">AJ450</f>
        <v>0</v>
      </c>
      <c r="AK451" s="407">
        <f t="shared" ref="AK451" si="1115">AK450</f>
        <v>0</v>
      </c>
      <c r="AL451" s="407">
        <f t="shared" ref="AL451" si="1116">AL450</f>
        <v>0</v>
      </c>
      <c r="AM451" s="407">
        <f t="shared" ref="AM451" si="1117">AM450</f>
        <v>0</v>
      </c>
      <c r="AN451" s="407">
        <f t="shared" ref="AN451" si="1118">AN450</f>
        <v>0</v>
      </c>
      <c r="AO451" s="407">
        <f t="shared" ref="AO451" si="1119">AO450</f>
        <v>0</v>
      </c>
      <c r="AP451" s="407">
        <f t="shared" ref="AP451" si="1120">AP450</f>
        <v>0</v>
      </c>
      <c r="AQ451" s="407">
        <f t="shared" ref="AQ451" si="1121">AQ450</f>
        <v>0</v>
      </c>
      <c r="AR451" s="407">
        <f t="shared" ref="AR451" si="1122">AR450</f>
        <v>0</v>
      </c>
      <c r="AS451" s="294"/>
    </row>
    <row r="452" spans="1:46" hidden="1"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hidden="1"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idden="1"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123">AF453</f>
        <v>0</v>
      </c>
      <c r="AG454" s="407">
        <f t="shared" ref="AG454" si="1124">AG453</f>
        <v>0</v>
      </c>
      <c r="AH454" s="407">
        <f t="shared" ref="AH454" si="1125">AH453</f>
        <v>0</v>
      </c>
      <c r="AI454" s="407">
        <f t="shared" ref="AI454" si="1126">AI453</f>
        <v>0</v>
      </c>
      <c r="AJ454" s="407">
        <f t="shared" ref="AJ454" si="1127">AJ453</f>
        <v>0</v>
      </c>
      <c r="AK454" s="407">
        <f t="shared" ref="AK454" si="1128">AK453</f>
        <v>0</v>
      </c>
      <c r="AL454" s="407">
        <f t="shared" ref="AL454" si="1129">AL453</f>
        <v>0</v>
      </c>
      <c r="AM454" s="407">
        <f t="shared" ref="AM454" si="1130">AM453</f>
        <v>0</v>
      </c>
      <c r="AN454" s="407">
        <f t="shared" ref="AN454" si="1131">AN453</f>
        <v>0</v>
      </c>
      <c r="AO454" s="407">
        <f t="shared" ref="AO454" si="1132">AO453</f>
        <v>0</v>
      </c>
      <c r="AP454" s="407">
        <f t="shared" ref="AP454" si="1133">AP453</f>
        <v>0</v>
      </c>
      <c r="AQ454" s="407">
        <f t="shared" ref="AQ454" si="1134">AQ453</f>
        <v>0</v>
      </c>
      <c r="AR454" s="407">
        <f t="shared" ref="AR454" si="1135">AR453</f>
        <v>0</v>
      </c>
      <c r="AS454" s="294"/>
    </row>
    <row r="455" spans="1:46" hidden="1"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hidden="1"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idden="1"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136">AF456</f>
        <v>0</v>
      </c>
      <c r="AG457" s="407">
        <f t="shared" ref="AG457" si="1137">AG456</f>
        <v>0</v>
      </c>
      <c r="AH457" s="407">
        <f t="shared" ref="AH457" si="1138">AH456</f>
        <v>0</v>
      </c>
      <c r="AI457" s="407">
        <f t="shared" ref="AI457" si="1139">AI456</f>
        <v>0</v>
      </c>
      <c r="AJ457" s="407">
        <f t="shared" ref="AJ457" si="1140">AJ456</f>
        <v>0</v>
      </c>
      <c r="AK457" s="407">
        <f t="shared" ref="AK457" si="1141">AK456</f>
        <v>0</v>
      </c>
      <c r="AL457" s="407">
        <f t="shared" ref="AL457" si="1142">AL456</f>
        <v>0</v>
      </c>
      <c r="AM457" s="407">
        <f t="shared" ref="AM457" si="1143">AM456</f>
        <v>0</v>
      </c>
      <c r="AN457" s="407">
        <f t="shared" ref="AN457" si="1144">AN456</f>
        <v>0</v>
      </c>
      <c r="AO457" s="407">
        <f t="shared" ref="AO457" si="1145">AO456</f>
        <v>0</v>
      </c>
      <c r="AP457" s="407">
        <f t="shared" ref="AP457" si="1146">AP456</f>
        <v>0</v>
      </c>
      <c r="AQ457" s="407">
        <f t="shared" ref="AQ457" si="1147">AQ456</f>
        <v>0</v>
      </c>
      <c r="AR457" s="407">
        <f t="shared" ref="AR457" si="1148">AR456</f>
        <v>0</v>
      </c>
      <c r="AS457" s="303"/>
    </row>
    <row r="458" spans="1:46" hidden="1"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hidden="1"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idden="1"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idden="1"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149">AF460</f>
        <v>0</v>
      </c>
      <c r="AG461" s="407">
        <f t="shared" ref="AG461" si="1150">AG460</f>
        <v>0</v>
      </c>
      <c r="AH461" s="407">
        <f t="shared" ref="AH461" si="1151">AH460</f>
        <v>0</v>
      </c>
      <c r="AI461" s="407">
        <f t="shared" ref="AI461" si="1152">AI460</f>
        <v>0</v>
      </c>
      <c r="AJ461" s="407">
        <f t="shared" ref="AJ461" si="1153">AJ460</f>
        <v>0</v>
      </c>
      <c r="AK461" s="407">
        <f t="shared" ref="AK461" si="1154">AK460</f>
        <v>0</v>
      </c>
      <c r="AL461" s="407">
        <f t="shared" ref="AL461" si="1155">AL460</f>
        <v>0</v>
      </c>
      <c r="AM461" s="407">
        <f t="shared" ref="AM461" si="1156">AM460</f>
        <v>0</v>
      </c>
      <c r="AN461" s="407">
        <f t="shared" ref="AN461" si="1157">AN460</f>
        <v>0</v>
      </c>
      <c r="AO461" s="407">
        <f t="shared" ref="AO461" si="1158">AO460</f>
        <v>0</v>
      </c>
      <c r="AP461" s="407">
        <f t="shared" ref="AP461" si="1159">AP460</f>
        <v>0</v>
      </c>
      <c r="AQ461" s="407">
        <f t="shared" ref="AQ461" si="1160">AQ460</f>
        <v>0</v>
      </c>
      <c r="AR461" s="407">
        <f t="shared" ref="AR461" si="1161">AR460</f>
        <v>0</v>
      </c>
      <c r="AS461" s="294"/>
    </row>
    <row r="462" spans="1:46" hidden="1"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hidden="1"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hidden="1"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idden="1"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162">AF464</f>
        <v>0</v>
      </c>
      <c r="AG465" s="407">
        <f t="shared" si="1162"/>
        <v>0</v>
      </c>
      <c r="AH465" s="407">
        <f t="shared" si="1162"/>
        <v>0</v>
      </c>
      <c r="AI465" s="407">
        <f t="shared" si="1162"/>
        <v>0</v>
      </c>
      <c r="AJ465" s="407">
        <f t="shared" si="1162"/>
        <v>0</v>
      </c>
      <c r="AK465" s="407">
        <f t="shared" si="1162"/>
        <v>0</v>
      </c>
      <c r="AL465" s="407">
        <f t="shared" si="1162"/>
        <v>0</v>
      </c>
      <c r="AM465" s="407">
        <f t="shared" si="1162"/>
        <v>0</v>
      </c>
      <c r="AN465" s="407">
        <f t="shared" si="1162"/>
        <v>0</v>
      </c>
      <c r="AO465" s="407">
        <f t="shared" si="1162"/>
        <v>0</v>
      </c>
      <c r="AP465" s="407">
        <f t="shared" si="1162"/>
        <v>0</v>
      </c>
      <c r="AQ465" s="407">
        <f t="shared" si="1162"/>
        <v>0</v>
      </c>
      <c r="AR465" s="407">
        <f t="shared" si="1162"/>
        <v>0</v>
      </c>
      <c r="AS465" s="294"/>
    </row>
    <row r="466" spans="1:45" hidden="1"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idden="1"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idden="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163">AF467</f>
        <v>0</v>
      </c>
      <c r="AG468" s="407">
        <f t="shared" si="1163"/>
        <v>0</v>
      </c>
      <c r="AH468" s="407">
        <f t="shared" si="1163"/>
        <v>0</v>
      </c>
      <c r="AI468" s="407">
        <f t="shared" si="1163"/>
        <v>0</v>
      </c>
      <c r="AJ468" s="407">
        <f t="shared" si="1163"/>
        <v>0</v>
      </c>
      <c r="AK468" s="407">
        <f t="shared" si="1163"/>
        <v>0</v>
      </c>
      <c r="AL468" s="407">
        <f t="shared" si="1163"/>
        <v>0</v>
      </c>
      <c r="AM468" s="407">
        <f t="shared" si="1163"/>
        <v>0</v>
      </c>
      <c r="AN468" s="407">
        <f t="shared" si="1163"/>
        <v>0</v>
      </c>
      <c r="AO468" s="407">
        <f t="shared" si="1163"/>
        <v>0</v>
      </c>
      <c r="AP468" s="407">
        <f t="shared" si="1163"/>
        <v>0</v>
      </c>
      <c r="AQ468" s="407">
        <f t="shared" si="1163"/>
        <v>0</v>
      </c>
      <c r="AR468" s="407">
        <f t="shared" si="1163"/>
        <v>0</v>
      </c>
      <c r="AS468" s="294"/>
    </row>
    <row r="469" spans="1:45" s="280" customFormat="1" hidden="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hidden="1"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idden="1"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idden="1"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164">AF471</f>
        <v>0</v>
      </c>
      <c r="AG472" s="407">
        <f t="shared" si="1164"/>
        <v>0</v>
      </c>
      <c r="AH472" s="407">
        <f t="shared" si="1164"/>
        <v>0</v>
      </c>
      <c r="AI472" s="407">
        <f t="shared" si="1164"/>
        <v>0</v>
      </c>
      <c r="AJ472" s="407">
        <f t="shared" si="1164"/>
        <v>0</v>
      </c>
      <c r="AK472" s="407">
        <f t="shared" si="1164"/>
        <v>0</v>
      </c>
      <c r="AL472" s="407">
        <f t="shared" si="1164"/>
        <v>0</v>
      </c>
      <c r="AM472" s="407">
        <f t="shared" si="1164"/>
        <v>0</v>
      </c>
      <c r="AN472" s="407">
        <f t="shared" si="1164"/>
        <v>0</v>
      </c>
      <c r="AO472" s="407">
        <f t="shared" si="1164"/>
        <v>0</v>
      </c>
      <c r="AP472" s="407">
        <f t="shared" si="1164"/>
        <v>0</v>
      </c>
      <c r="AQ472" s="407">
        <f t="shared" si="1164"/>
        <v>0</v>
      </c>
      <c r="AR472" s="407">
        <f t="shared" si="1164"/>
        <v>0</v>
      </c>
      <c r="AS472" s="303"/>
    </row>
    <row r="473" spans="1:45" hidden="1"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idden="1"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idden="1"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165">AF474</f>
        <v>0</v>
      </c>
      <c r="AG475" s="407">
        <f t="shared" si="1165"/>
        <v>0</v>
      </c>
      <c r="AH475" s="407">
        <f t="shared" si="1165"/>
        <v>0</v>
      </c>
      <c r="AI475" s="407">
        <f t="shared" si="1165"/>
        <v>0</v>
      </c>
      <c r="AJ475" s="407">
        <f t="shared" si="1165"/>
        <v>0</v>
      </c>
      <c r="AK475" s="407">
        <f t="shared" si="1165"/>
        <v>0</v>
      </c>
      <c r="AL475" s="407">
        <f t="shared" si="1165"/>
        <v>0</v>
      </c>
      <c r="AM475" s="407">
        <f t="shared" si="1165"/>
        <v>0</v>
      </c>
      <c r="AN475" s="407">
        <f t="shared" si="1165"/>
        <v>0</v>
      </c>
      <c r="AO475" s="407">
        <f t="shared" si="1165"/>
        <v>0</v>
      </c>
      <c r="AP475" s="407">
        <f t="shared" si="1165"/>
        <v>0</v>
      </c>
      <c r="AQ475" s="407">
        <f t="shared" si="1165"/>
        <v>0</v>
      </c>
      <c r="AR475" s="407">
        <f t="shared" si="1165"/>
        <v>0</v>
      </c>
      <c r="AS475" s="303"/>
    </row>
    <row r="476" spans="1:45" hidden="1"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idden="1"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idden="1"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166">AF477</f>
        <v>0</v>
      </c>
      <c r="AG478" s="407">
        <f t="shared" si="1166"/>
        <v>0</v>
      </c>
      <c r="AH478" s="407">
        <f t="shared" si="1166"/>
        <v>0</v>
      </c>
      <c r="AI478" s="407">
        <f t="shared" si="1166"/>
        <v>0</v>
      </c>
      <c r="AJ478" s="407">
        <f t="shared" si="1166"/>
        <v>0</v>
      </c>
      <c r="AK478" s="407">
        <f t="shared" si="1166"/>
        <v>0</v>
      </c>
      <c r="AL478" s="407">
        <f t="shared" si="1166"/>
        <v>0</v>
      </c>
      <c r="AM478" s="407">
        <f t="shared" si="1166"/>
        <v>0</v>
      </c>
      <c r="AN478" s="407">
        <f t="shared" si="1166"/>
        <v>0</v>
      </c>
      <c r="AO478" s="407">
        <f t="shared" si="1166"/>
        <v>0</v>
      </c>
      <c r="AP478" s="407">
        <f t="shared" si="1166"/>
        <v>0</v>
      </c>
      <c r="AQ478" s="407">
        <f t="shared" si="1166"/>
        <v>0</v>
      </c>
      <c r="AR478" s="407">
        <f t="shared" si="1166"/>
        <v>0</v>
      </c>
      <c r="AS478" s="294"/>
    </row>
    <row r="479" spans="1:45" hidden="1"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idden="1"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idden="1"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167">AE480</f>
        <v>0</v>
      </c>
      <c r="AF481" s="407">
        <f t="shared" si="1167"/>
        <v>0</v>
      </c>
      <c r="AG481" s="407">
        <f t="shared" si="1167"/>
        <v>0</v>
      </c>
      <c r="AH481" s="407">
        <f t="shared" si="1167"/>
        <v>0</v>
      </c>
      <c r="AI481" s="407">
        <f t="shared" si="1167"/>
        <v>0</v>
      </c>
      <c r="AJ481" s="407">
        <f t="shared" si="1167"/>
        <v>0</v>
      </c>
      <c r="AK481" s="407">
        <f t="shared" si="1167"/>
        <v>0</v>
      </c>
      <c r="AL481" s="407">
        <f t="shared" si="1167"/>
        <v>0</v>
      </c>
      <c r="AM481" s="407">
        <f t="shared" si="1167"/>
        <v>0</v>
      </c>
      <c r="AN481" s="407">
        <f t="shared" si="1167"/>
        <v>0</v>
      </c>
      <c r="AO481" s="407">
        <f t="shared" si="1167"/>
        <v>0</v>
      </c>
      <c r="AP481" s="407">
        <f t="shared" si="1167"/>
        <v>0</v>
      </c>
      <c r="AQ481" s="407">
        <f t="shared" si="1167"/>
        <v>0</v>
      </c>
      <c r="AR481" s="407">
        <f t="shared" si="1167"/>
        <v>0</v>
      </c>
      <c r="AS481" s="303"/>
    </row>
    <row r="482" spans="1:45" ht="15.75" hidden="1"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hidden="1"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hidden="1"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idden="1" outlineLevel="1">
      <c r="A485" s="521">
        <v>21</v>
      </c>
      <c r="B485" s="424" t="s">
        <v>113</v>
      </c>
      <c r="C485" s="288" t="s">
        <v>25</v>
      </c>
      <c r="D485" s="292">
        <v>1909652</v>
      </c>
      <c r="E485" s="292">
        <v>1528080</v>
      </c>
      <c r="F485" s="292">
        <v>1528080</v>
      </c>
      <c r="G485" s="292">
        <v>1528080</v>
      </c>
      <c r="H485" s="292">
        <v>1528080</v>
      </c>
      <c r="I485" s="292">
        <v>1528080</v>
      </c>
      <c r="J485" s="292">
        <v>1528080</v>
      </c>
      <c r="K485" s="292">
        <v>1528027</v>
      </c>
      <c r="L485" s="292">
        <v>1528027</v>
      </c>
      <c r="M485" s="292">
        <v>1525608</v>
      </c>
      <c r="N485" s="292">
        <v>1501481</v>
      </c>
      <c r="O485" s="292">
        <v>1501326</v>
      </c>
      <c r="P485" s="292">
        <v>1501326</v>
      </c>
      <c r="Q485" s="288"/>
      <c r="R485" s="292">
        <v>133</v>
      </c>
      <c r="S485" s="292">
        <v>107</v>
      </c>
      <c r="T485" s="292">
        <v>107</v>
      </c>
      <c r="U485" s="292">
        <v>107</v>
      </c>
      <c r="V485" s="292">
        <v>107</v>
      </c>
      <c r="W485" s="292">
        <v>107</v>
      </c>
      <c r="X485" s="292">
        <v>107</v>
      </c>
      <c r="Y485" s="292">
        <v>107</v>
      </c>
      <c r="Z485" s="292">
        <v>107</v>
      </c>
      <c r="AA485" s="292">
        <v>107</v>
      </c>
      <c r="AB485" s="292">
        <v>101</v>
      </c>
      <c r="AC485" s="292">
        <v>101</v>
      </c>
      <c r="AD485" s="292">
        <v>101</v>
      </c>
      <c r="AE485" s="406">
        <v>1</v>
      </c>
      <c r="AF485" s="406"/>
      <c r="AG485" s="406"/>
      <c r="AH485" s="406"/>
      <c r="AI485" s="406"/>
      <c r="AJ485" s="406"/>
      <c r="AK485" s="406"/>
      <c r="AL485" s="406"/>
      <c r="AM485" s="406"/>
      <c r="AN485" s="406"/>
      <c r="AO485" s="406"/>
      <c r="AP485" s="406"/>
      <c r="AQ485" s="406"/>
      <c r="AR485" s="406"/>
      <c r="AS485" s="293">
        <f>SUM(AE485:AR485)</f>
        <v>1</v>
      </c>
    </row>
    <row r="486" spans="1:45" hidden="1" outlineLevel="1">
      <c r="A486" s="521"/>
      <c r="B486" s="427" t="s">
        <v>307</v>
      </c>
      <c r="C486" s="288" t="s">
        <v>163</v>
      </c>
      <c r="D486" s="292">
        <v>1127399</v>
      </c>
      <c r="E486" s="292">
        <v>816449</v>
      </c>
      <c r="F486" s="292">
        <v>816449</v>
      </c>
      <c r="G486" s="292">
        <v>816449</v>
      </c>
      <c r="H486" s="292">
        <v>816449</v>
      </c>
      <c r="I486" s="292">
        <v>816449</v>
      </c>
      <c r="J486" s="292">
        <v>816449</v>
      </c>
      <c r="K486" s="292">
        <v>816434</v>
      </c>
      <c r="L486" s="292">
        <v>816434</v>
      </c>
      <c r="M486" s="292">
        <v>816434</v>
      </c>
      <c r="N486" s="292">
        <v>801570</v>
      </c>
      <c r="O486" s="292">
        <v>800172</v>
      </c>
      <c r="P486" s="292">
        <v>800172</v>
      </c>
      <c r="Q486" s="288"/>
      <c r="R486" s="292">
        <v>77</v>
      </c>
      <c r="S486" s="292">
        <v>56</v>
      </c>
      <c r="T486" s="292">
        <v>56</v>
      </c>
      <c r="U486" s="292">
        <v>56</v>
      </c>
      <c r="V486" s="292">
        <v>56</v>
      </c>
      <c r="W486" s="292">
        <v>56</v>
      </c>
      <c r="X486" s="292">
        <v>56</v>
      </c>
      <c r="Y486" s="292">
        <v>56</v>
      </c>
      <c r="Z486" s="292">
        <v>56</v>
      </c>
      <c r="AA486" s="292">
        <v>56</v>
      </c>
      <c r="AB486" s="292">
        <v>53</v>
      </c>
      <c r="AC486" s="292">
        <v>53</v>
      </c>
      <c r="AD486" s="292">
        <v>53</v>
      </c>
      <c r="AE486" s="407">
        <f>AE485</f>
        <v>1</v>
      </c>
      <c r="AF486" s="407">
        <f t="shared" ref="AF486" si="1168">AF485</f>
        <v>0</v>
      </c>
      <c r="AG486" s="407">
        <f t="shared" ref="AG486" si="1169">AG485</f>
        <v>0</v>
      </c>
      <c r="AH486" s="407">
        <f t="shared" ref="AH486" si="1170">AH485</f>
        <v>0</v>
      </c>
      <c r="AI486" s="407">
        <f t="shared" ref="AI486" si="1171">AI485</f>
        <v>0</v>
      </c>
      <c r="AJ486" s="407">
        <f t="shared" ref="AJ486" si="1172">AJ485</f>
        <v>0</v>
      </c>
      <c r="AK486" s="407">
        <f t="shared" ref="AK486" si="1173">AK485</f>
        <v>0</v>
      </c>
      <c r="AL486" s="407">
        <f t="shared" ref="AL486" si="1174">AL485</f>
        <v>0</v>
      </c>
      <c r="AM486" s="407">
        <f t="shared" ref="AM486" si="1175">AM485</f>
        <v>0</v>
      </c>
      <c r="AN486" s="407">
        <f t="shared" ref="AN486" si="1176">AN485</f>
        <v>0</v>
      </c>
      <c r="AO486" s="407">
        <f t="shared" ref="AO486" si="1177">AO485</f>
        <v>0</v>
      </c>
      <c r="AP486" s="407">
        <f t="shared" ref="AP486" si="1178">AP485</f>
        <v>0</v>
      </c>
      <c r="AQ486" s="407">
        <f t="shared" ref="AQ486" si="1179">AQ485</f>
        <v>0</v>
      </c>
      <c r="AR486" s="407">
        <f t="shared" ref="AR486" si="1180">AR485</f>
        <v>0</v>
      </c>
      <c r="AS486" s="303"/>
    </row>
    <row r="487" spans="1:45" hidden="1"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hidden="1" outlineLevel="1">
      <c r="A488" s="521">
        <v>22</v>
      </c>
      <c r="B488" s="424" t="s">
        <v>114</v>
      </c>
      <c r="C488" s="288" t="s">
        <v>25</v>
      </c>
      <c r="D488" s="292">
        <v>129528</v>
      </c>
      <c r="E488" s="292">
        <v>129528</v>
      </c>
      <c r="F488" s="292">
        <v>129528</v>
      </c>
      <c r="G488" s="292">
        <v>129528</v>
      </c>
      <c r="H488" s="292">
        <v>129528</v>
      </c>
      <c r="I488" s="292">
        <v>129528</v>
      </c>
      <c r="J488" s="292">
        <v>129528</v>
      </c>
      <c r="K488" s="292">
        <v>129528</v>
      </c>
      <c r="L488" s="292">
        <v>129528</v>
      </c>
      <c r="M488" s="292">
        <v>129528</v>
      </c>
      <c r="N488" s="292">
        <v>129528</v>
      </c>
      <c r="O488" s="292">
        <v>129528</v>
      </c>
      <c r="P488" s="292">
        <v>129528</v>
      </c>
      <c r="Q488" s="288"/>
      <c r="R488" s="292">
        <v>35</v>
      </c>
      <c r="S488" s="292">
        <v>35</v>
      </c>
      <c r="T488" s="292">
        <v>35</v>
      </c>
      <c r="U488" s="292">
        <v>35</v>
      </c>
      <c r="V488" s="292">
        <v>35</v>
      </c>
      <c r="W488" s="292">
        <v>35</v>
      </c>
      <c r="X488" s="292">
        <v>35</v>
      </c>
      <c r="Y488" s="292">
        <v>35</v>
      </c>
      <c r="Z488" s="292">
        <v>35</v>
      </c>
      <c r="AA488" s="292">
        <v>35</v>
      </c>
      <c r="AB488" s="292">
        <v>35</v>
      </c>
      <c r="AC488" s="292">
        <v>35</v>
      </c>
      <c r="AD488" s="292">
        <v>35</v>
      </c>
      <c r="AE488" s="406">
        <v>1</v>
      </c>
      <c r="AF488" s="406"/>
      <c r="AG488" s="406"/>
      <c r="AH488" s="406"/>
      <c r="AI488" s="406"/>
      <c r="AJ488" s="406"/>
      <c r="AK488" s="406"/>
      <c r="AL488" s="406"/>
      <c r="AM488" s="406"/>
      <c r="AN488" s="406"/>
      <c r="AO488" s="406"/>
      <c r="AP488" s="406"/>
      <c r="AQ488" s="406"/>
      <c r="AR488" s="406"/>
      <c r="AS488" s="293">
        <f>SUM(AE488:AR488)</f>
        <v>1</v>
      </c>
    </row>
    <row r="489" spans="1:45" hidden="1" outlineLevel="1">
      <c r="A489" s="521"/>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407">
        <f>AE488</f>
        <v>1</v>
      </c>
      <c r="AF489" s="407">
        <f t="shared" ref="AF489" si="1181">AF488</f>
        <v>0</v>
      </c>
      <c r="AG489" s="407">
        <f t="shared" ref="AG489" si="1182">AG488</f>
        <v>0</v>
      </c>
      <c r="AH489" s="407">
        <f t="shared" ref="AH489" si="1183">AH488</f>
        <v>0</v>
      </c>
      <c r="AI489" s="407">
        <f t="shared" ref="AI489" si="1184">AI488</f>
        <v>0</v>
      </c>
      <c r="AJ489" s="407">
        <f t="shared" ref="AJ489" si="1185">AJ488</f>
        <v>0</v>
      </c>
      <c r="AK489" s="407">
        <f t="shared" ref="AK489" si="1186">AK488</f>
        <v>0</v>
      </c>
      <c r="AL489" s="407">
        <f t="shared" ref="AL489" si="1187">AL488</f>
        <v>0</v>
      </c>
      <c r="AM489" s="407">
        <f t="shared" ref="AM489" si="1188">AM488</f>
        <v>0</v>
      </c>
      <c r="AN489" s="407">
        <f t="shared" ref="AN489" si="1189">AN488</f>
        <v>0</v>
      </c>
      <c r="AO489" s="407">
        <f t="shared" ref="AO489" si="1190">AO488</f>
        <v>0</v>
      </c>
      <c r="AP489" s="407">
        <f t="shared" ref="AP489" si="1191">AP488</f>
        <v>0</v>
      </c>
      <c r="AQ489" s="407">
        <f t="shared" ref="AQ489" si="1192">AQ488</f>
        <v>0</v>
      </c>
      <c r="AR489" s="407">
        <f t="shared" ref="AR489" si="1193">AR488</f>
        <v>0</v>
      </c>
      <c r="AS489" s="303"/>
    </row>
    <row r="490" spans="1:45" hidden="1"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hidden="1" outlineLevel="1">
      <c r="A491" s="521">
        <v>23</v>
      </c>
      <c r="B491" s="424" t="s">
        <v>115</v>
      </c>
      <c r="C491" s="288" t="s">
        <v>25</v>
      </c>
      <c r="D491" s="292"/>
      <c r="E491" s="292"/>
      <c r="F491" s="292"/>
      <c r="G491" s="292"/>
      <c r="H491" s="292"/>
      <c r="I491" s="292"/>
      <c r="J491" s="292"/>
      <c r="K491" s="292"/>
      <c r="L491" s="292"/>
      <c r="M491" s="292"/>
      <c r="N491" s="292"/>
      <c r="O491" s="292"/>
      <c r="P491" s="292"/>
      <c r="Q491" s="288"/>
      <c r="R491" s="292"/>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hidden="1" outlineLevel="1">
      <c r="A492" s="521"/>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0</v>
      </c>
      <c r="AF492" s="407">
        <f t="shared" ref="AF492" si="1194">AF491</f>
        <v>0</v>
      </c>
      <c r="AG492" s="407">
        <f t="shared" ref="AG492" si="1195">AG491</f>
        <v>0</v>
      </c>
      <c r="AH492" s="407">
        <f t="shared" ref="AH492" si="1196">AH491</f>
        <v>0</v>
      </c>
      <c r="AI492" s="407">
        <f t="shared" ref="AI492" si="1197">AI491</f>
        <v>0</v>
      </c>
      <c r="AJ492" s="407">
        <f t="shared" ref="AJ492" si="1198">AJ491</f>
        <v>0</v>
      </c>
      <c r="AK492" s="407">
        <f t="shared" ref="AK492" si="1199">AK491</f>
        <v>0</v>
      </c>
      <c r="AL492" s="407">
        <f t="shared" ref="AL492" si="1200">AL491</f>
        <v>0</v>
      </c>
      <c r="AM492" s="407">
        <f t="shared" ref="AM492" si="1201">AM491</f>
        <v>0</v>
      </c>
      <c r="AN492" s="407">
        <f t="shared" ref="AN492" si="1202">AN491</f>
        <v>0</v>
      </c>
      <c r="AO492" s="407">
        <f t="shared" ref="AO492" si="1203">AO491</f>
        <v>0</v>
      </c>
      <c r="AP492" s="407">
        <f t="shared" ref="AP492" si="1204">AP491</f>
        <v>0</v>
      </c>
      <c r="AQ492" s="407">
        <f t="shared" ref="AQ492" si="1205">AQ491</f>
        <v>0</v>
      </c>
      <c r="AR492" s="407">
        <f t="shared" ref="AR492" si="1206">AR491</f>
        <v>0</v>
      </c>
      <c r="AS492" s="303"/>
    </row>
    <row r="493" spans="1:45" hidden="1" outlineLevel="1">
      <c r="A493" s="521"/>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hidden="1" outlineLevel="1">
      <c r="A494" s="521">
        <v>24</v>
      </c>
      <c r="B494" s="424" t="s">
        <v>116</v>
      </c>
      <c r="C494" s="288" t="s">
        <v>25</v>
      </c>
      <c r="D494" s="292">
        <v>7431</v>
      </c>
      <c r="E494" s="292">
        <v>7431</v>
      </c>
      <c r="F494" s="292">
        <v>7431</v>
      </c>
      <c r="G494" s="292">
        <v>7431</v>
      </c>
      <c r="H494" s="292">
        <v>7431</v>
      </c>
      <c r="I494" s="292">
        <v>7431</v>
      </c>
      <c r="J494" s="292">
        <v>7431</v>
      </c>
      <c r="K494" s="292">
        <v>7431</v>
      </c>
      <c r="L494" s="292">
        <v>7431</v>
      </c>
      <c r="M494" s="292">
        <v>7431</v>
      </c>
      <c r="N494" s="292">
        <v>4828</v>
      </c>
      <c r="O494" s="292">
        <v>4783</v>
      </c>
      <c r="P494" s="292">
        <v>4783</v>
      </c>
      <c r="Q494" s="288"/>
      <c r="R494" s="292">
        <v>1</v>
      </c>
      <c r="S494" s="292">
        <v>1</v>
      </c>
      <c r="T494" s="292">
        <v>1</v>
      </c>
      <c r="U494" s="292">
        <v>1</v>
      </c>
      <c r="V494" s="292">
        <v>1</v>
      </c>
      <c r="W494" s="292">
        <v>1</v>
      </c>
      <c r="X494" s="292">
        <v>1</v>
      </c>
      <c r="Y494" s="292">
        <v>1</v>
      </c>
      <c r="Z494" s="292">
        <v>1</v>
      </c>
      <c r="AA494" s="292">
        <v>1</v>
      </c>
      <c r="AB494" s="292">
        <v>0</v>
      </c>
      <c r="AC494" s="292">
        <v>0</v>
      </c>
      <c r="AD494" s="292">
        <v>0</v>
      </c>
      <c r="AE494" s="406">
        <v>1</v>
      </c>
      <c r="AF494" s="406"/>
      <c r="AG494" s="406"/>
      <c r="AH494" s="406"/>
      <c r="AI494" s="406"/>
      <c r="AJ494" s="406"/>
      <c r="AK494" s="406"/>
      <c r="AL494" s="406"/>
      <c r="AM494" s="406"/>
      <c r="AN494" s="406"/>
      <c r="AO494" s="406"/>
      <c r="AP494" s="406"/>
      <c r="AQ494" s="406"/>
      <c r="AR494" s="406"/>
      <c r="AS494" s="293">
        <f>SUM(AE494:AR494)</f>
        <v>1</v>
      </c>
    </row>
    <row r="495" spans="1:45" hidden="1"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1</v>
      </c>
      <c r="AF495" s="407">
        <f t="shared" ref="AF495" si="1207">AF494</f>
        <v>0</v>
      </c>
      <c r="AG495" s="407">
        <f t="shared" ref="AG495" si="1208">AG494</f>
        <v>0</v>
      </c>
      <c r="AH495" s="407">
        <f t="shared" ref="AH495" si="1209">AH494</f>
        <v>0</v>
      </c>
      <c r="AI495" s="407">
        <f t="shared" ref="AI495" si="1210">AI494</f>
        <v>0</v>
      </c>
      <c r="AJ495" s="407">
        <f t="shared" ref="AJ495" si="1211">AJ494</f>
        <v>0</v>
      </c>
      <c r="AK495" s="407">
        <f t="shared" ref="AK495" si="1212">AK494</f>
        <v>0</v>
      </c>
      <c r="AL495" s="407">
        <f t="shared" ref="AL495" si="1213">AL494</f>
        <v>0</v>
      </c>
      <c r="AM495" s="407">
        <f t="shared" ref="AM495" si="1214">AM494</f>
        <v>0</v>
      </c>
      <c r="AN495" s="407">
        <f t="shared" ref="AN495" si="1215">AN494</f>
        <v>0</v>
      </c>
      <c r="AO495" s="407">
        <f t="shared" ref="AO495" si="1216">AO494</f>
        <v>0</v>
      </c>
      <c r="AP495" s="407">
        <f t="shared" ref="AP495" si="1217">AP494</f>
        <v>0</v>
      </c>
      <c r="AQ495" s="407">
        <f t="shared" ref="AQ495" si="1218">AQ494</f>
        <v>0</v>
      </c>
      <c r="AR495" s="407">
        <f t="shared" ref="AR495" si="1219">AR494</f>
        <v>0</v>
      </c>
      <c r="AS495" s="303"/>
    </row>
    <row r="496" spans="1:45" hidden="1"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hidden="1" outlineLevel="1">
      <c r="A497" s="521"/>
      <c r="B497" s="493" t="s">
        <v>497</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hidden="1" outlineLevel="1">
      <c r="A498" s="521">
        <v>25</v>
      </c>
      <c r="B498" s="424" t="s">
        <v>117</v>
      </c>
      <c r="C498" s="288" t="s">
        <v>25</v>
      </c>
      <c r="D498" s="292"/>
      <c r="E498" s="292"/>
      <c r="F498" s="292"/>
      <c r="G498" s="292"/>
      <c r="H498" s="292"/>
      <c r="I498" s="292"/>
      <c r="J498" s="292"/>
      <c r="K498" s="292"/>
      <c r="L498" s="292"/>
      <c r="M498" s="292"/>
      <c r="N498" s="292"/>
      <c r="O498" s="292"/>
      <c r="P498" s="292"/>
      <c r="Q498" s="292">
        <v>12</v>
      </c>
      <c r="R498" s="292"/>
      <c r="S498" s="292"/>
      <c r="T498" s="292"/>
      <c r="U498" s="292"/>
      <c r="V498" s="292"/>
      <c r="W498" s="292"/>
      <c r="X498" s="292"/>
      <c r="Y498" s="292"/>
      <c r="Z498" s="292"/>
      <c r="AA498" s="292"/>
      <c r="AB498" s="292"/>
      <c r="AC498" s="292"/>
      <c r="AD498" s="292"/>
      <c r="AE498" s="422"/>
      <c r="AF498" s="406"/>
      <c r="AG498" s="406"/>
      <c r="AH498" s="406"/>
      <c r="AI498" s="406"/>
      <c r="AJ498" s="406"/>
      <c r="AK498" s="406"/>
      <c r="AL498" s="411"/>
      <c r="AM498" s="411"/>
      <c r="AN498" s="411"/>
      <c r="AO498" s="411"/>
      <c r="AP498" s="411"/>
      <c r="AQ498" s="411"/>
      <c r="AR498" s="411"/>
      <c r="AS498" s="293">
        <f>SUM(AE498:AR498)</f>
        <v>0</v>
      </c>
    </row>
    <row r="499" spans="1:45" hidden="1" outlineLevel="1">
      <c r="A499" s="521"/>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0</v>
      </c>
      <c r="AF499" s="407">
        <f t="shared" ref="AF499" si="1220">AF498</f>
        <v>0</v>
      </c>
      <c r="AG499" s="407">
        <f t="shared" ref="AG499" si="1221">AG498</f>
        <v>0</v>
      </c>
      <c r="AH499" s="407">
        <f t="shared" ref="AH499" si="1222">AH498</f>
        <v>0</v>
      </c>
      <c r="AI499" s="407">
        <f t="shared" ref="AI499" si="1223">AI498</f>
        <v>0</v>
      </c>
      <c r="AJ499" s="407">
        <f t="shared" ref="AJ499" si="1224">AJ498</f>
        <v>0</v>
      </c>
      <c r="AK499" s="407">
        <f t="shared" ref="AK499" si="1225">AK498</f>
        <v>0</v>
      </c>
      <c r="AL499" s="407">
        <f t="shared" ref="AL499" si="1226">AL498</f>
        <v>0</v>
      </c>
      <c r="AM499" s="407">
        <f t="shared" ref="AM499" si="1227">AM498</f>
        <v>0</v>
      </c>
      <c r="AN499" s="407">
        <f t="shared" ref="AN499" si="1228">AN498</f>
        <v>0</v>
      </c>
      <c r="AO499" s="407">
        <f t="shared" ref="AO499" si="1229">AO498</f>
        <v>0</v>
      </c>
      <c r="AP499" s="407">
        <f t="shared" ref="AP499" si="1230">AP498</f>
        <v>0</v>
      </c>
      <c r="AQ499" s="407">
        <f t="shared" ref="AQ499" si="1231">AQ498</f>
        <v>0</v>
      </c>
      <c r="AR499" s="407">
        <f t="shared" ref="AR499" si="1232">AR498</f>
        <v>0</v>
      </c>
      <c r="AS499" s="303"/>
    </row>
    <row r="500" spans="1:45" hidden="1" outlineLevel="1">
      <c r="A500" s="521"/>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idden="1" outlineLevel="1">
      <c r="A501" s="521">
        <v>26</v>
      </c>
      <c r="B501" s="424" t="s">
        <v>118</v>
      </c>
      <c r="C501" s="288" t="s">
        <v>25</v>
      </c>
      <c r="D501" s="292">
        <v>3389195</v>
      </c>
      <c r="E501" s="292">
        <v>3437086</v>
      </c>
      <c r="F501" s="292">
        <v>3437086</v>
      </c>
      <c r="G501" s="292">
        <v>3437086</v>
      </c>
      <c r="H501" s="292">
        <v>3437086</v>
      </c>
      <c r="I501" s="292">
        <v>3401919</v>
      </c>
      <c r="J501" s="292">
        <v>3401919</v>
      </c>
      <c r="K501" s="292">
        <v>3401919</v>
      </c>
      <c r="L501" s="292">
        <v>3392188</v>
      </c>
      <c r="M501" s="292">
        <v>3392188</v>
      </c>
      <c r="N501" s="292">
        <v>3379981</v>
      </c>
      <c r="O501" s="292">
        <v>3138231</v>
      </c>
      <c r="P501" s="292">
        <v>1392552</v>
      </c>
      <c r="Q501" s="292">
        <v>12</v>
      </c>
      <c r="R501" s="292">
        <v>517</v>
      </c>
      <c r="S501" s="292">
        <v>534</v>
      </c>
      <c r="T501" s="292">
        <v>534</v>
      </c>
      <c r="U501" s="292">
        <v>534</v>
      </c>
      <c r="V501" s="292">
        <v>534</v>
      </c>
      <c r="W501" s="292">
        <v>527</v>
      </c>
      <c r="X501" s="292">
        <v>527</v>
      </c>
      <c r="Y501" s="292">
        <v>527</v>
      </c>
      <c r="Z501" s="292">
        <v>527</v>
      </c>
      <c r="AA501" s="292">
        <v>527</v>
      </c>
      <c r="AB501" s="292">
        <v>524</v>
      </c>
      <c r="AC501" s="292">
        <v>437</v>
      </c>
      <c r="AD501" s="292">
        <v>332</v>
      </c>
      <c r="AE501" s="422"/>
      <c r="AF501" s="406">
        <v>5.1000000000000004E-3</v>
      </c>
      <c r="AG501" s="406">
        <v>0.5867</v>
      </c>
      <c r="AH501" s="406">
        <v>0.40810000000000002</v>
      </c>
      <c r="AI501" s="406"/>
      <c r="AJ501" s="406"/>
      <c r="AK501" s="406"/>
      <c r="AL501" s="411"/>
      <c r="AM501" s="411"/>
      <c r="AN501" s="411"/>
      <c r="AO501" s="411"/>
      <c r="AP501" s="411"/>
      <c r="AQ501" s="411"/>
      <c r="AR501" s="411"/>
      <c r="AS501" s="293">
        <f>SUM(AE501:AR501)</f>
        <v>0.99990000000000001</v>
      </c>
    </row>
    <row r="502" spans="1:45" hidden="1" outlineLevel="1">
      <c r="A502" s="521"/>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233">AF501</f>
        <v>5.1000000000000004E-3</v>
      </c>
      <c r="AG502" s="407">
        <f t="shared" ref="AG502" si="1234">AG501</f>
        <v>0.5867</v>
      </c>
      <c r="AH502" s="407">
        <f t="shared" ref="AH502" si="1235">AH501</f>
        <v>0.40810000000000002</v>
      </c>
      <c r="AI502" s="407">
        <f t="shared" ref="AI502" si="1236">AI501</f>
        <v>0</v>
      </c>
      <c r="AJ502" s="407">
        <f t="shared" ref="AJ502" si="1237">AJ501</f>
        <v>0</v>
      </c>
      <c r="AK502" s="407">
        <f t="shared" ref="AK502" si="1238">AK501</f>
        <v>0</v>
      </c>
      <c r="AL502" s="407">
        <f t="shared" ref="AL502" si="1239">AL501</f>
        <v>0</v>
      </c>
      <c r="AM502" s="407">
        <f t="shared" ref="AM502" si="1240">AM501</f>
        <v>0</v>
      </c>
      <c r="AN502" s="407">
        <f t="shared" ref="AN502" si="1241">AN501</f>
        <v>0</v>
      </c>
      <c r="AO502" s="407">
        <f t="shared" ref="AO502" si="1242">AO501</f>
        <v>0</v>
      </c>
      <c r="AP502" s="407">
        <f t="shared" ref="AP502" si="1243">AP501</f>
        <v>0</v>
      </c>
      <c r="AQ502" s="407">
        <f t="shared" ref="AQ502" si="1244">AQ501</f>
        <v>0</v>
      </c>
      <c r="AR502" s="407">
        <f t="shared" ref="AR502" si="1245">AR501</f>
        <v>0</v>
      </c>
      <c r="AS502" s="303"/>
    </row>
    <row r="503" spans="1:45" hidden="1"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idden="1" outlineLevel="1">
      <c r="A504" s="521">
        <v>27</v>
      </c>
      <c r="B504" s="424" t="s">
        <v>119</v>
      </c>
      <c r="C504" s="288" t="s">
        <v>25</v>
      </c>
      <c r="D504" s="292">
        <v>99040</v>
      </c>
      <c r="E504" s="292">
        <v>99040</v>
      </c>
      <c r="F504" s="292">
        <v>94009</v>
      </c>
      <c r="G504" s="292">
        <v>94009</v>
      </c>
      <c r="H504" s="292">
        <v>94009</v>
      </c>
      <c r="I504" s="292">
        <v>71121</v>
      </c>
      <c r="J504" s="292">
        <v>54509</v>
      </c>
      <c r="K504" s="292">
        <v>47181</v>
      </c>
      <c r="L504" s="292">
        <v>39988</v>
      </c>
      <c r="M504" s="292">
        <v>34636</v>
      </c>
      <c r="N504" s="292">
        <v>21666</v>
      </c>
      <c r="O504" s="292">
        <v>18789</v>
      </c>
      <c r="P504" s="292">
        <v>6951</v>
      </c>
      <c r="Q504" s="292">
        <v>12</v>
      </c>
      <c r="R504" s="292">
        <v>22</v>
      </c>
      <c r="S504" s="292">
        <v>22</v>
      </c>
      <c r="T504" s="292">
        <v>22</v>
      </c>
      <c r="U504" s="292">
        <v>22</v>
      </c>
      <c r="V504" s="292">
        <v>22</v>
      </c>
      <c r="W504" s="292">
        <v>19</v>
      </c>
      <c r="X504" s="292">
        <v>16</v>
      </c>
      <c r="Y504" s="292">
        <v>14</v>
      </c>
      <c r="Z504" s="292">
        <v>13</v>
      </c>
      <c r="AA504" s="292">
        <v>11</v>
      </c>
      <c r="AB504" s="292">
        <v>7</v>
      </c>
      <c r="AC504" s="292">
        <v>6</v>
      </c>
      <c r="AD504" s="292">
        <v>3</v>
      </c>
      <c r="AE504" s="422"/>
      <c r="AF504" s="406">
        <v>0.98829999999999996</v>
      </c>
      <c r="AG504" s="406">
        <v>1.17E-2</v>
      </c>
      <c r="AH504" s="406"/>
      <c r="AI504" s="406"/>
      <c r="AJ504" s="406"/>
      <c r="AK504" s="406"/>
      <c r="AL504" s="411"/>
      <c r="AM504" s="411"/>
      <c r="AN504" s="411"/>
      <c r="AO504" s="411"/>
      <c r="AP504" s="411"/>
      <c r="AQ504" s="411"/>
      <c r="AR504" s="411"/>
      <c r="AS504" s="293">
        <f>SUM(AE504:AR504)</f>
        <v>1</v>
      </c>
    </row>
    <row r="505" spans="1:45" hidden="1"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246">AF504</f>
        <v>0.98829999999999996</v>
      </c>
      <c r="AG505" s="407">
        <f t="shared" ref="AG505" si="1247">AG504</f>
        <v>1.17E-2</v>
      </c>
      <c r="AH505" s="407">
        <f t="shared" ref="AH505" si="1248">AH504</f>
        <v>0</v>
      </c>
      <c r="AI505" s="407">
        <f t="shared" ref="AI505" si="1249">AI504</f>
        <v>0</v>
      </c>
      <c r="AJ505" s="407">
        <f t="shared" ref="AJ505" si="1250">AJ504</f>
        <v>0</v>
      </c>
      <c r="AK505" s="407">
        <f t="shared" ref="AK505" si="1251">AK504</f>
        <v>0</v>
      </c>
      <c r="AL505" s="407">
        <f t="shared" ref="AL505" si="1252">AL504</f>
        <v>0</v>
      </c>
      <c r="AM505" s="407">
        <f t="shared" ref="AM505" si="1253">AM504</f>
        <v>0</v>
      </c>
      <c r="AN505" s="407">
        <f t="shared" ref="AN505" si="1254">AN504</f>
        <v>0</v>
      </c>
      <c r="AO505" s="407">
        <f t="shared" ref="AO505" si="1255">AO504</f>
        <v>0</v>
      </c>
      <c r="AP505" s="407">
        <f t="shared" ref="AP505" si="1256">AP504</f>
        <v>0</v>
      </c>
      <c r="AQ505" s="407">
        <f t="shared" ref="AQ505" si="1257">AQ504</f>
        <v>0</v>
      </c>
      <c r="AR505" s="407">
        <f t="shared" ref="AR505" si="1258">AR504</f>
        <v>0</v>
      </c>
      <c r="AS505" s="303"/>
    </row>
    <row r="506" spans="1:45" hidden="1"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hidden="1" outlineLevel="1">
      <c r="A507" s="521">
        <v>28</v>
      </c>
      <c r="B507" s="424" t="s">
        <v>120</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hidden="1" outlineLevel="1">
      <c r="A508" s="521"/>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259">AF507</f>
        <v>0</v>
      </c>
      <c r="AG508" s="407">
        <f t="shared" ref="AG508" si="1260">AG507</f>
        <v>0</v>
      </c>
      <c r="AH508" s="407">
        <f t="shared" ref="AH508" si="1261">AH507</f>
        <v>0</v>
      </c>
      <c r="AI508" s="407">
        <f t="shared" ref="AI508" si="1262">AI507</f>
        <v>0</v>
      </c>
      <c r="AJ508" s="407">
        <f t="shared" ref="AJ508" si="1263">AJ507</f>
        <v>0</v>
      </c>
      <c r="AK508" s="407">
        <f t="shared" ref="AK508" si="1264">AK507</f>
        <v>0</v>
      </c>
      <c r="AL508" s="407">
        <f t="shared" ref="AL508" si="1265">AL507</f>
        <v>0</v>
      </c>
      <c r="AM508" s="407">
        <f t="shared" ref="AM508" si="1266">AM507</f>
        <v>0</v>
      </c>
      <c r="AN508" s="407">
        <f t="shared" ref="AN508" si="1267">AN507</f>
        <v>0</v>
      </c>
      <c r="AO508" s="407">
        <f t="shared" ref="AO508" si="1268">AO507</f>
        <v>0</v>
      </c>
      <c r="AP508" s="407">
        <f t="shared" ref="AP508" si="1269">AP507</f>
        <v>0</v>
      </c>
      <c r="AQ508" s="407">
        <f t="shared" ref="AQ508" si="1270">AQ507</f>
        <v>0</v>
      </c>
      <c r="AR508" s="407">
        <f t="shared" ref="AR508" si="1271">AR507</f>
        <v>0</v>
      </c>
      <c r="AS508" s="303"/>
    </row>
    <row r="509" spans="1:45" hidden="1"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hidden="1"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idden="1"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272">AF510</f>
        <v>0</v>
      </c>
      <c r="AG511" s="407">
        <f t="shared" ref="AG511" si="1273">AG510</f>
        <v>0</v>
      </c>
      <c r="AH511" s="407">
        <f t="shared" ref="AH511" si="1274">AH510</f>
        <v>0</v>
      </c>
      <c r="AI511" s="407">
        <f t="shared" ref="AI511" si="1275">AI510</f>
        <v>0</v>
      </c>
      <c r="AJ511" s="407">
        <f t="shared" ref="AJ511" si="1276">AJ510</f>
        <v>0</v>
      </c>
      <c r="AK511" s="407">
        <f t="shared" ref="AK511" si="1277">AK510</f>
        <v>0</v>
      </c>
      <c r="AL511" s="407">
        <f t="shared" ref="AL511" si="1278">AL510</f>
        <v>0</v>
      </c>
      <c r="AM511" s="407">
        <f t="shared" ref="AM511" si="1279">AM510</f>
        <v>0</v>
      </c>
      <c r="AN511" s="407">
        <f t="shared" ref="AN511" si="1280">AN510</f>
        <v>0</v>
      </c>
      <c r="AO511" s="407">
        <f t="shared" ref="AO511" si="1281">AO510</f>
        <v>0</v>
      </c>
      <c r="AP511" s="407">
        <f t="shared" ref="AP511" si="1282">AP510</f>
        <v>0</v>
      </c>
      <c r="AQ511" s="407">
        <f t="shared" ref="AQ511" si="1283">AQ510</f>
        <v>0</v>
      </c>
      <c r="AR511" s="407">
        <f t="shared" ref="AR511" si="1284">AR510</f>
        <v>0</v>
      </c>
      <c r="AS511" s="303"/>
    </row>
    <row r="512" spans="1:45" hidden="1"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hidden="1"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idden="1" outlineLevel="1">
      <c r="A514" s="521"/>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285">AF513</f>
        <v>0</v>
      </c>
      <c r="AG514" s="407">
        <f t="shared" ref="AG514" si="1286">AG513</f>
        <v>0</v>
      </c>
      <c r="AH514" s="407">
        <f t="shared" ref="AH514" si="1287">AH513</f>
        <v>0</v>
      </c>
      <c r="AI514" s="407">
        <f t="shared" ref="AI514" si="1288">AI513</f>
        <v>0</v>
      </c>
      <c r="AJ514" s="407">
        <f t="shared" ref="AJ514" si="1289">AJ513</f>
        <v>0</v>
      </c>
      <c r="AK514" s="407">
        <f t="shared" ref="AK514" si="1290">AK513</f>
        <v>0</v>
      </c>
      <c r="AL514" s="407">
        <f t="shared" ref="AL514" si="1291">AL513</f>
        <v>0</v>
      </c>
      <c r="AM514" s="407">
        <f t="shared" ref="AM514" si="1292">AM513</f>
        <v>0</v>
      </c>
      <c r="AN514" s="407">
        <f t="shared" ref="AN514" si="1293">AN513</f>
        <v>0</v>
      </c>
      <c r="AO514" s="407">
        <f t="shared" ref="AO514" si="1294">AO513</f>
        <v>0</v>
      </c>
      <c r="AP514" s="407">
        <f t="shared" ref="AP514" si="1295">AP513</f>
        <v>0</v>
      </c>
      <c r="AQ514" s="407">
        <f t="shared" ref="AQ514" si="1296">AQ513</f>
        <v>0</v>
      </c>
      <c r="AR514" s="407">
        <f t="shared" ref="AR514" si="1297">AR513</f>
        <v>0</v>
      </c>
      <c r="AS514" s="303"/>
    </row>
    <row r="515" spans="1:45" hidden="1"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idden="1"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idden="1"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298">AF516</f>
        <v>0</v>
      </c>
      <c r="AG517" s="407">
        <f t="shared" ref="AG517" si="1299">AG516</f>
        <v>0</v>
      </c>
      <c r="AH517" s="407">
        <f t="shared" ref="AH517" si="1300">AH516</f>
        <v>0</v>
      </c>
      <c r="AI517" s="407">
        <f t="shared" ref="AI517" si="1301">AI516</f>
        <v>0</v>
      </c>
      <c r="AJ517" s="407">
        <f t="shared" ref="AJ517" si="1302">AJ516</f>
        <v>0</v>
      </c>
      <c r="AK517" s="407">
        <f t="shared" ref="AK517" si="1303">AK516</f>
        <v>0</v>
      </c>
      <c r="AL517" s="407">
        <f t="shared" ref="AL517" si="1304">AL516</f>
        <v>0</v>
      </c>
      <c r="AM517" s="407">
        <f t="shared" ref="AM517" si="1305">AM516</f>
        <v>0</v>
      </c>
      <c r="AN517" s="407">
        <f t="shared" ref="AN517" si="1306">AN516</f>
        <v>0</v>
      </c>
      <c r="AO517" s="407">
        <f t="shared" ref="AO517" si="1307">AO516</f>
        <v>0</v>
      </c>
      <c r="AP517" s="407">
        <f t="shared" ref="AP517" si="1308">AP516</f>
        <v>0</v>
      </c>
      <c r="AQ517" s="407">
        <f t="shared" ref="AQ517" si="1309">AQ516</f>
        <v>0</v>
      </c>
      <c r="AR517" s="407">
        <f t="shared" ref="AR517" si="1310">AR516</f>
        <v>0</v>
      </c>
      <c r="AS517" s="303"/>
    </row>
    <row r="518" spans="1:45" hidden="1"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idden="1" outlineLevel="1">
      <c r="A519" s="521">
        <v>32</v>
      </c>
      <c r="B519" s="424" t="s">
        <v>124</v>
      </c>
      <c r="C519" s="288" t="s">
        <v>25</v>
      </c>
      <c r="D519" s="292"/>
      <c r="E519" s="292"/>
      <c r="F519" s="292"/>
      <c r="G519" s="292"/>
      <c r="H519" s="292"/>
      <c r="I519" s="292"/>
      <c r="J519" s="292"/>
      <c r="K519" s="292"/>
      <c r="L519" s="292"/>
      <c r="M519" s="292"/>
      <c r="N519" s="292"/>
      <c r="O519" s="292"/>
      <c r="P519" s="292"/>
      <c r="Q519" s="292">
        <v>12</v>
      </c>
      <c r="R519" s="292"/>
      <c r="S519" s="292"/>
      <c r="T519" s="292"/>
      <c r="U519" s="292"/>
      <c r="V519" s="292"/>
      <c r="W519" s="292"/>
      <c r="X519" s="292"/>
      <c r="Y519" s="292"/>
      <c r="Z519" s="292"/>
      <c r="AA519" s="292"/>
      <c r="AB519" s="292"/>
      <c r="AC519" s="292"/>
      <c r="AD519" s="292"/>
      <c r="AE519" s="422"/>
      <c r="AF519" s="406"/>
      <c r="AG519" s="406"/>
      <c r="AH519" s="406"/>
      <c r="AI519" s="406"/>
      <c r="AJ519" s="406"/>
      <c r="AK519" s="406"/>
      <c r="AL519" s="411"/>
      <c r="AM519" s="411"/>
      <c r="AN519" s="411"/>
      <c r="AO519" s="411"/>
      <c r="AP519" s="411"/>
      <c r="AQ519" s="411"/>
      <c r="AR519" s="411"/>
      <c r="AS519" s="293">
        <f>SUM(AE519:AR519)</f>
        <v>0</v>
      </c>
    </row>
    <row r="520" spans="1:45" hidden="1"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311">AF519</f>
        <v>0</v>
      </c>
      <c r="AG520" s="407">
        <f t="shared" ref="AG520" si="1312">AG519</f>
        <v>0</v>
      </c>
      <c r="AH520" s="407">
        <f t="shared" ref="AH520" si="1313">AH519</f>
        <v>0</v>
      </c>
      <c r="AI520" s="407">
        <f t="shared" ref="AI520" si="1314">AI519</f>
        <v>0</v>
      </c>
      <c r="AJ520" s="407">
        <f t="shared" ref="AJ520" si="1315">AJ519</f>
        <v>0</v>
      </c>
      <c r="AK520" s="407">
        <f t="shared" ref="AK520" si="1316">AK519</f>
        <v>0</v>
      </c>
      <c r="AL520" s="407">
        <f t="shared" ref="AL520" si="1317">AL519</f>
        <v>0</v>
      </c>
      <c r="AM520" s="407">
        <f t="shared" ref="AM520" si="1318">AM519</f>
        <v>0</v>
      </c>
      <c r="AN520" s="407">
        <f t="shared" ref="AN520" si="1319">AN519</f>
        <v>0</v>
      </c>
      <c r="AO520" s="407">
        <f t="shared" ref="AO520" si="1320">AO519</f>
        <v>0</v>
      </c>
      <c r="AP520" s="407">
        <f t="shared" ref="AP520" si="1321">AP519</f>
        <v>0</v>
      </c>
      <c r="AQ520" s="407">
        <f t="shared" ref="AQ520" si="1322">AQ519</f>
        <v>0</v>
      </c>
      <c r="AR520" s="407">
        <f t="shared" ref="AR520" si="1323">AR519</f>
        <v>0</v>
      </c>
      <c r="AS520" s="303"/>
    </row>
    <row r="521" spans="1:45" hidden="1"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hidden="1" outlineLevel="1">
      <c r="A522" s="521"/>
      <c r="B522" s="493" t="s">
        <v>498</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hidden="1"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hidden="1" outlineLevel="1">
      <c r="A524" s="521"/>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324">AF523</f>
        <v>0</v>
      </c>
      <c r="AG524" s="407">
        <f t="shared" ref="AG524" si="1325">AG523</f>
        <v>0</v>
      </c>
      <c r="AH524" s="407">
        <f t="shared" ref="AH524" si="1326">AH523</f>
        <v>0</v>
      </c>
      <c r="AI524" s="407">
        <f t="shared" ref="AI524" si="1327">AI523</f>
        <v>0</v>
      </c>
      <c r="AJ524" s="407">
        <f t="shared" ref="AJ524" si="1328">AJ523</f>
        <v>0</v>
      </c>
      <c r="AK524" s="407">
        <f t="shared" ref="AK524" si="1329">AK523</f>
        <v>0</v>
      </c>
      <c r="AL524" s="407">
        <f t="shared" ref="AL524" si="1330">AL523</f>
        <v>0</v>
      </c>
      <c r="AM524" s="407">
        <f t="shared" ref="AM524" si="1331">AM523</f>
        <v>0</v>
      </c>
      <c r="AN524" s="407">
        <f t="shared" ref="AN524" si="1332">AN523</f>
        <v>0</v>
      </c>
      <c r="AO524" s="407">
        <f t="shared" ref="AO524" si="1333">AO523</f>
        <v>0</v>
      </c>
      <c r="AP524" s="407">
        <f t="shared" ref="AP524" si="1334">AP523</f>
        <v>0</v>
      </c>
      <c r="AQ524" s="407">
        <f t="shared" ref="AQ524" si="1335">AQ523</f>
        <v>0</v>
      </c>
      <c r="AR524" s="407">
        <f t="shared" ref="AR524" si="1336">AR523</f>
        <v>0</v>
      </c>
      <c r="AS524" s="303"/>
    </row>
    <row r="525" spans="1:45" hidden="1"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idden="1"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idden="1"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337">AF526</f>
        <v>0</v>
      </c>
      <c r="AG527" s="407">
        <f t="shared" ref="AG527" si="1338">AG526</f>
        <v>0</v>
      </c>
      <c r="AH527" s="407">
        <f t="shared" ref="AH527" si="1339">AH526</f>
        <v>0</v>
      </c>
      <c r="AI527" s="407">
        <f t="shared" ref="AI527" si="1340">AI526</f>
        <v>0</v>
      </c>
      <c r="AJ527" s="407">
        <f t="shared" ref="AJ527" si="1341">AJ526</f>
        <v>0</v>
      </c>
      <c r="AK527" s="407">
        <f t="shared" ref="AK527" si="1342">AK526</f>
        <v>0</v>
      </c>
      <c r="AL527" s="407">
        <f t="shared" ref="AL527" si="1343">AL526</f>
        <v>0</v>
      </c>
      <c r="AM527" s="407">
        <f t="shared" ref="AM527" si="1344">AM526</f>
        <v>0</v>
      </c>
      <c r="AN527" s="407">
        <f t="shared" ref="AN527" si="1345">AN526</f>
        <v>0</v>
      </c>
      <c r="AO527" s="407">
        <f t="shared" ref="AO527" si="1346">AO526</f>
        <v>0</v>
      </c>
      <c r="AP527" s="407">
        <f t="shared" ref="AP527" si="1347">AP526</f>
        <v>0</v>
      </c>
      <c r="AQ527" s="407">
        <f t="shared" ref="AQ527" si="1348">AQ526</f>
        <v>0</v>
      </c>
      <c r="AR527" s="407">
        <f t="shared" ref="AR527" si="1349">AR526</f>
        <v>0</v>
      </c>
      <c r="AS527" s="303"/>
    </row>
    <row r="528" spans="1:45" hidden="1"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idden="1" outlineLevel="1">
      <c r="A529" s="521">
        <v>35</v>
      </c>
      <c r="B529" s="424" t="s">
        <v>127</v>
      </c>
      <c r="C529" s="288" t="s">
        <v>25</v>
      </c>
      <c r="D529" s="292">
        <v>1130910</v>
      </c>
      <c r="E529" s="292">
        <v>1130910</v>
      </c>
      <c r="F529" s="292">
        <v>1130910</v>
      </c>
      <c r="G529" s="292">
        <v>1130910</v>
      </c>
      <c r="H529" s="292">
        <v>0</v>
      </c>
      <c r="I529" s="292">
        <v>0</v>
      </c>
      <c r="J529" s="292">
        <v>0</v>
      </c>
      <c r="K529" s="292">
        <v>0</v>
      </c>
      <c r="L529" s="292">
        <v>0</v>
      </c>
      <c r="M529" s="292">
        <v>0</v>
      </c>
      <c r="N529" s="292">
        <v>0</v>
      </c>
      <c r="O529" s="292">
        <v>0</v>
      </c>
      <c r="P529" s="292">
        <v>0</v>
      </c>
      <c r="Q529" s="292">
        <v>0</v>
      </c>
      <c r="R529" s="292">
        <v>413</v>
      </c>
      <c r="S529" s="292">
        <v>413</v>
      </c>
      <c r="T529" s="292">
        <v>413</v>
      </c>
      <c r="U529" s="292">
        <v>413</v>
      </c>
      <c r="V529" s="292">
        <v>0</v>
      </c>
      <c r="W529" s="292">
        <v>0</v>
      </c>
      <c r="X529" s="292">
        <v>0</v>
      </c>
      <c r="Y529" s="292">
        <v>0</v>
      </c>
      <c r="Z529" s="292">
        <v>0</v>
      </c>
      <c r="AA529" s="292">
        <v>0</v>
      </c>
      <c r="AB529" s="292">
        <v>0</v>
      </c>
      <c r="AC529" s="292">
        <v>0</v>
      </c>
      <c r="AD529" s="292">
        <v>0</v>
      </c>
      <c r="AE529" s="422">
        <v>1</v>
      </c>
      <c r="AF529" s="406"/>
      <c r="AG529" s="406"/>
      <c r="AH529" s="406"/>
      <c r="AI529" s="406"/>
      <c r="AJ529" s="406"/>
      <c r="AK529" s="406"/>
      <c r="AL529" s="411"/>
      <c r="AM529" s="411"/>
      <c r="AN529" s="411"/>
      <c r="AO529" s="411"/>
      <c r="AP529" s="411"/>
      <c r="AQ529" s="411"/>
      <c r="AR529" s="411"/>
      <c r="AS529" s="293">
        <f>SUM(AE529:AR529)</f>
        <v>1</v>
      </c>
    </row>
    <row r="530" spans="1:45" hidden="1"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1</v>
      </c>
      <c r="AF530" s="407">
        <f t="shared" ref="AF530" si="1350">AF529</f>
        <v>0</v>
      </c>
      <c r="AG530" s="407">
        <f t="shared" ref="AG530" si="1351">AG529</f>
        <v>0</v>
      </c>
      <c r="AH530" s="407">
        <f t="shared" ref="AH530" si="1352">AH529</f>
        <v>0</v>
      </c>
      <c r="AI530" s="407">
        <f t="shared" ref="AI530" si="1353">AI529</f>
        <v>0</v>
      </c>
      <c r="AJ530" s="407">
        <f t="shared" ref="AJ530" si="1354">AJ529</f>
        <v>0</v>
      </c>
      <c r="AK530" s="407">
        <f t="shared" ref="AK530" si="1355">AK529</f>
        <v>0</v>
      </c>
      <c r="AL530" s="407">
        <f t="shared" ref="AL530" si="1356">AL529</f>
        <v>0</v>
      </c>
      <c r="AM530" s="407">
        <f t="shared" ref="AM530" si="1357">AM529</f>
        <v>0</v>
      </c>
      <c r="AN530" s="407">
        <f t="shared" ref="AN530" si="1358">AN529</f>
        <v>0</v>
      </c>
      <c r="AO530" s="407">
        <f t="shared" ref="AO530" si="1359">AO529</f>
        <v>0</v>
      </c>
      <c r="AP530" s="407">
        <f t="shared" ref="AP530" si="1360">AP529</f>
        <v>0</v>
      </c>
      <c r="AQ530" s="407">
        <f t="shared" ref="AQ530" si="1361">AQ529</f>
        <v>0</v>
      </c>
      <c r="AR530" s="407">
        <f t="shared" ref="AR530" si="1362">AR529</f>
        <v>0</v>
      </c>
      <c r="AS530" s="303"/>
    </row>
    <row r="531" spans="1:45" hidden="1"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hidden="1" outlineLevel="1">
      <c r="A532" s="521"/>
      <c r="B532" s="493" t="s">
        <v>499</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hidden="1" outlineLevel="1">
      <c r="A533" s="521">
        <v>36</v>
      </c>
      <c r="B533" s="424" t="s">
        <v>1040</v>
      </c>
      <c r="C533" s="288" t="s">
        <v>25</v>
      </c>
      <c r="D533" s="292">
        <v>643</v>
      </c>
      <c r="E533" s="292">
        <v>643</v>
      </c>
      <c r="F533" s="292">
        <v>643</v>
      </c>
      <c r="G533" s="292">
        <v>643</v>
      </c>
      <c r="H533" s="292">
        <v>643</v>
      </c>
      <c r="I533" s="292">
        <v>643</v>
      </c>
      <c r="J533" s="292">
        <v>643</v>
      </c>
      <c r="K533" s="292">
        <v>643</v>
      </c>
      <c r="L533" s="292">
        <v>643</v>
      </c>
      <c r="M533" s="292">
        <v>643</v>
      </c>
      <c r="N533" s="292">
        <v>643</v>
      </c>
      <c r="O533" s="292">
        <v>643</v>
      </c>
      <c r="P533" s="292">
        <v>643</v>
      </c>
      <c r="Q533" s="292">
        <v>12</v>
      </c>
      <c r="R533" s="292"/>
      <c r="S533" s="292"/>
      <c r="T533" s="292"/>
      <c r="U533" s="292"/>
      <c r="V533" s="292"/>
      <c r="W533" s="292"/>
      <c r="X533" s="292"/>
      <c r="Y533" s="292"/>
      <c r="Z533" s="292"/>
      <c r="AA533" s="292"/>
      <c r="AB533" s="292"/>
      <c r="AC533" s="292"/>
      <c r="AD533" s="292"/>
      <c r="AE533" s="422">
        <v>1</v>
      </c>
      <c r="AF533" s="406"/>
      <c r="AG533" s="406"/>
      <c r="AH533" s="406"/>
      <c r="AI533" s="406"/>
      <c r="AJ533" s="406"/>
      <c r="AK533" s="406"/>
      <c r="AL533" s="411"/>
      <c r="AM533" s="411"/>
      <c r="AN533" s="411"/>
      <c r="AO533" s="411"/>
      <c r="AP533" s="411"/>
      <c r="AQ533" s="411"/>
      <c r="AR533" s="411"/>
      <c r="AS533" s="293">
        <f>SUM(AE533:AR533)</f>
        <v>1</v>
      </c>
    </row>
    <row r="534" spans="1:45" hidden="1"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1</v>
      </c>
      <c r="AF534" s="407">
        <f t="shared" ref="AF534" si="1363">AF533</f>
        <v>0</v>
      </c>
      <c r="AG534" s="407">
        <f t="shared" ref="AG534" si="1364">AG533</f>
        <v>0</v>
      </c>
      <c r="AH534" s="407">
        <f t="shared" ref="AH534" si="1365">AH533</f>
        <v>0</v>
      </c>
      <c r="AI534" s="407">
        <f t="shared" ref="AI534" si="1366">AI533</f>
        <v>0</v>
      </c>
      <c r="AJ534" s="407">
        <f t="shared" ref="AJ534" si="1367">AJ533</f>
        <v>0</v>
      </c>
      <c r="AK534" s="407">
        <f t="shared" ref="AK534" si="1368">AK533</f>
        <v>0</v>
      </c>
      <c r="AL534" s="407">
        <f t="shared" ref="AL534" si="1369">AL533</f>
        <v>0</v>
      </c>
      <c r="AM534" s="407">
        <f t="shared" ref="AM534" si="1370">AM533</f>
        <v>0</v>
      </c>
      <c r="AN534" s="407">
        <f t="shared" ref="AN534" si="1371">AN533</f>
        <v>0</v>
      </c>
      <c r="AO534" s="407">
        <f t="shared" ref="AO534" si="1372">AO533</f>
        <v>0</v>
      </c>
      <c r="AP534" s="407">
        <f t="shared" ref="AP534" si="1373">AP533</f>
        <v>0</v>
      </c>
      <c r="AQ534" s="407">
        <f t="shared" ref="AQ534" si="1374">AQ533</f>
        <v>0</v>
      </c>
      <c r="AR534" s="407">
        <f t="shared" ref="AR534" si="1375">AR533</f>
        <v>0</v>
      </c>
      <c r="AS534" s="303"/>
    </row>
    <row r="535" spans="1:45" hidden="1"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idden="1" outlineLevel="1">
      <c r="A536" s="521">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idden="1"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376">AF536</f>
        <v>0</v>
      </c>
      <c r="AG537" s="407">
        <f t="shared" ref="AG537" si="1377">AG536</f>
        <v>0</v>
      </c>
      <c r="AH537" s="407">
        <f t="shared" ref="AH537" si="1378">AH536</f>
        <v>0</v>
      </c>
      <c r="AI537" s="407">
        <f t="shared" ref="AI537" si="1379">AI536</f>
        <v>0</v>
      </c>
      <c r="AJ537" s="407">
        <f t="shared" ref="AJ537" si="1380">AJ536</f>
        <v>0</v>
      </c>
      <c r="AK537" s="407">
        <f t="shared" ref="AK537" si="1381">AK536</f>
        <v>0</v>
      </c>
      <c r="AL537" s="407">
        <f t="shared" ref="AL537" si="1382">AL536</f>
        <v>0</v>
      </c>
      <c r="AM537" s="407">
        <f t="shared" ref="AM537" si="1383">AM536</f>
        <v>0</v>
      </c>
      <c r="AN537" s="407">
        <f t="shared" ref="AN537" si="1384">AN536</f>
        <v>0</v>
      </c>
      <c r="AO537" s="407">
        <f t="shared" ref="AO537" si="1385">AO536</f>
        <v>0</v>
      </c>
      <c r="AP537" s="407">
        <f t="shared" ref="AP537" si="1386">AP536</f>
        <v>0</v>
      </c>
      <c r="AQ537" s="407">
        <f t="shared" ref="AQ537" si="1387">AQ536</f>
        <v>0</v>
      </c>
      <c r="AR537" s="407">
        <f t="shared" ref="AR537" si="1388">AR536</f>
        <v>0</v>
      </c>
      <c r="AS537" s="303"/>
    </row>
    <row r="538" spans="1:45" hidden="1"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idden="1"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idden="1"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389">AF539</f>
        <v>0</v>
      </c>
      <c r="AG540" s="407">
        <f t="shared" ref="AG540" si="1390">AG539</f>
        <v>0</v>
      </c>
      <c r="AH540" s="407">
        <f t="shared" ref="AH540" si="1391">AH539</f>
        <v>0</v>
      </c>
      <c r="AI540" s="407">
        <f t="shared" ref="AI540" si="1392">AI539</f>
        <v>0</v>
      </c>
      <c r="AJ540" s="407">
        <f t="shared" ref="AJ540" si="1393">AJ539</f>
        <v>0</v>
      </c>
      <c r="AK540" s="407">
        <f t="shared" ref="AK540" si="1394">AK539</f>
        <v>0</v>
      </c>
      <c r="AL540" s="407">
        <f t="shared" ref="AL540" si="1395">AL539</f>
        <v>0</v>
      </c>
      <c r="AM540" s="407">
        <f t="shared" ref="AM540" si="1396">AM539</f>
        <v>0</v>
      </c>
      <c r="AN540" s="407">
        <f t="shared" ref="AN540" si="1397">AN539</f>
        <v>0</v>
      </c>
      <c r="AO540" s="407">
        <f t="shared" ref="AO540" si="1398">AO539</f>
        <v>0</v>
      </c>
      <c r="AP540" s="407">
        <f t="shared" ref="AP540" si="1399">AP539</f>
        <v>0</v>
      </c>
      <c r="AQ540" s="407">
        <f t="shared" ref="AQ540" si="1400">AQ539</f>
        <v>0</v>
      </c>
      <c r="AR540" s="407">
        <f t="shared" ref="AR540" si="1401">AR539</f>
        <v>0</v>
      </c>
      <c r="AS540" s="303"/>
    </row>
    <row r="541" spans="1:45" hidden="1"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hidden="1"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idden="1"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402">AF542</f>
        <v>0</v>
      </c>
      <c r="AG543" s="407">
        <f t="shared" ref="AG543" si="1403">AG542</f>
        <v>0</v>
      </c>
      <c r="AH543" s="407">
        <f t="shared" ref="AH543" si="1404">AH542</f>
        <v>0</v>
      </c>
      <c r="AI543" s="407">
        <f t="shared" ref="AI543" si="1405">AI542</f>
        <v>0</v>
      </c>
      <c r="AJ543" s="407">
        <f t="shared" ref="AJ543" si="1406">AJ542</f>
        <v>0</v>
      </c>
      <c r="AK543" s="407">
        <f t="shared" ref="AK543" si="1407">AK542</f>
        <v>0</v>
      </c>
      <c r="AL543" s="407">
        <f t="shared" ref="AL543" si="1408">AL542</f>
        <v>0</v>
      </c>
      <c r="AM543" s="407">
        <f t="shared" ref="AM543" si="1409">AM542</f>
        <v>0</v>
      </c>
      <c r="AN543" s="407">
        <f t="shared" ref="AN543" si="1410">AN542</f>
        <v>0</v>
      </c>
      <c r="AO543" s="407">
        <f t="shared" ref="AO543" si="1411">AO542</f>
        <v>0</v>
      </c>
      <c r="AP543" s="407">
        <f t="shared" ref="AP543" si="1412">AP542</f>
        <v>0</v>
      </c>
      <c r="AQ543" s="407">
        <f t="shared" ref="AQ543" si="1413">AQ542</f>
        <v>0</v>
      </c>
      <c r="AR543" s="407">
        <f t="shared" ref="AR543" si="1414">AR542</f>
        <v>0</v>
      </c>
      <c r="AS543" s="303"/>
    </row>
    <row r="544" spans="1:45" hidden="1"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hidden="1"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idden="1"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415">AF545</f>
        <v>0</v>
      </c>
      <c r="AG546" s="407">
        <f t="shared" ref="AG546" si="1416">AG545</f>
        <v>0</v>
      </c>
      <c r="AH546" s="407">
        <f t="shared" ref="AH546" si="1417">AH545</f>
        <v>0</v>
      </c>
      <c r="AI546" s="407">
        <f t="shared" ref="AI546" si="1418">AI545</f>
        <v>0</v>
      </c>
      <c r="AJ546" s="407">
        <f t="shared" ref="AJ546" si="1419">AJ545</f>
        <v>0</v>
      </c>
      <c r="AK546" s="407">
        <f t="shared" ref="AK546" si="1420">AK545</f>
        <v>0</v>
      </c>
      <c r="AL546" s="407">
        <f t="shared" ref="AL546" si="1421">AL545</f>
        <v>0</v>
      </c>
      <c r="AM546" s="407">
        <f t="shared" ref="AM546" si="1422">AM545</f>
        <v>0</v>
      </c>
      <c r="AN546" s="407">
        <f t="shared" ref="AN546" si="1423">AN545</f>
        <v>0</v>
      </c>
      <c r="AO546" s="407">
        <f t="shared" ref="AO546" si="1424">AO545</f>
        <v>0</v>
      </c>
      <c r="AP546" s="407">
        <f t="shared" ref="AP546" si="1425">AP545</f>
        <v>0</v>
      </c>
      <c r="AQ546" s="407">
        <f t="shared" ref="AQ546" si="1426">AQ545</f>
        <v>0</v>
      </c>
      <c r="AR546" s="407">
        <f t="shared" ref="AR546" si="1427">AR545</f>
        <v>0</v>
      </c>
      <c r="AS546" s="303"/>
    </row>
    <row r="547" spans="1:45" hidden="1"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hidden="1"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idden="1"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428">AF548</f>
        <v>0</v>
      </c>
      <c r="AG549" s="407">
        <f t="shared" ref="AG549" si="1429">AG548</f>
        <v>0</v>
      </c>
      <c r="AH549" s="407">
        <f t="shared" ref="AH549" si="1430">AH548</f>
        <v>0</v>
      </c>
      <c r="AI549" s="407">
        <f t="shared" ref="AI549" si="1431">AI548</f>
        <v>0</v>
      </c>
      <c r="AJ549" s="407">
        <f t="shared" ref="AJ549" si="1432">AJ548</f>
        <v>0</v>
      </c>
      <c r="AK549" s="407">
        <f t="shared" ref="AK549" si="1433">AK548</f>
        <v>0</v>
      </c>
      <c r="AL549" s="407">
        <f t="shared" ref="AL549" si="1434">AL548</f>
        <v>0</v>
      </c>
      <c r="AM549" s="407">
        <f t="shared" ref="AM549" si="1435">AM548</f>
        <v>0</v>
      </c>
      <c r="AN549" s="407">
        <f t="shared" ref="AN549" si="1436">AN548</f>
        <v>0</v>
      </c>
      <c r="AO549" s="407">
        <f t="shared" ref="AO549" si="1437">AO548</f>
        <v>0</v>
      </c>
      <c r="AP549" s="407">
        <f t="shared" ref="AP549" si="1438">AP548</f>
        <v>0</v>
      </c>
      <c r="AQ549" s="407">
        <f t="shared" ref="AQ549" si="1439">AQ548</f>
        <v>0</v>
      </c>
      <c r="AR549" s="407">
        <f t="shared" ref="AR549" si="1440">AR548</f>
        <v>0</v>
      </c>
      <c r="AS549" s="303"/>
    </row>
    <row r="550" spans="1:45" hidden="1"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hidden="1" outlineLevel="1">
      <c r="A551" s="521">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idden="1"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407">
        <f>AE551</f>
        <v>0</v>
      </c>
      <c r="AF552" s="407">
        <f t="shared" ref="AF552" si="1441">AF551</f>
        <v>0</v>
      </c>
      <c r="AG552" s="407">
        <f t="shared" ref="AG552" si="1442">AG551</f>
        <v>0</v>
      </c>
      <c r="AH552" s="407">
        <f t="shared" ref="AH552" si="1443">AH551</f>
        <v>0</v>
      </c>
      <c r="AI552" s="407">
        <f t="shared" ref="AI552" si="1444">AI551</f>
        <v>0</v>
      </c>
      <c r="AJ552" s="407">
        <f t="shared" ref="AJ552" si="1445">AJ551</f>
        <v>0</v>
      </c>
      <c r="AK552" s="407">
        <f t="shared" ref="AK552" si="1446">AK551</f>
        <v>0</v>
      </c>
      <c r="AL552" s="407">
        <f t="shared" ref="AL552" si="1447">AL551</f>
        <v>0</v>
      </c>
      <c r="AM552" s="407">
        <f t="shared" ref="AM552" si="1448">AM551</f>
        <v>0</v>
      </c>
      <c r="AN552" s="407">
        <f t="shared" ref="AN552" si="1449">AN551</f>
        <v>0</v>
      </c>
      <c r="AO552" s="407">
        <f t="shared" ref="AO552" si="1450">AO551</f>
        <v>0</v>
      </c>
      <c r="AP552" s="407">
        <f t="shared" ref="AP552" si="1451">AP551</f>
        <v>0</v>
      </c>
      <c r="AQ552" s="407">
        <f t="shared" ref="AQ552" si="1452">AQ551</f>
        <v>0</v>
      </c>
      <c r="AR552" s="407">
        <f t="shared" ref="AR552" si="1453">AR551</f>
        <v>0</v>
      </c>
      <c r="AS552" s="303"/>
    </row>
    <row r="553" spans="1:45" hidden="1"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idden="1" outlineLevel="1">
      <c r="A554" s="521">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idden="1"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454">AF554</f>
        <v>0</v>
      </c>
      <c r="AG555" s="407">
        <f t="shared" ref="AG555" si="1455">AG554</f>
        <v>0</v>
      </c>
      <c r="AH555" s="407">
        <f t="shared" ref="AH555" si="1456">AH554</f>
        <v>0</v>
      </c>
      <c r="AI555" s="407">
        <f t="shared" ref="AI555" si="1457">AI554</f>
        <v>0</v>
      </c>
      <c r="AJ555" s="407">
        <f t="shared" ref="AJ555" si="1458">AJ554</f>
        <v>0</v>
      </c>
      <c r="AK555" s="407">
        <f t="shared" ref="AK555" si="1459">AK554</f>
        <v>0</v>
      </c>
      <c r="AL555" s="407">
        <f t="shared" ref="AL555" si="1460">AL554</f>
        <v>0</v>
      </c>
      <c r="AM555" s="407">
        <f t="shared" ref="AM555" si="1461">AM554</f>
        <v>0</v>
      </c>
      <c r="AN555" s="407">
        <f t="shared" ref="AN555" si="1462">AN554</f>
        <v>0</v>
      </c>
      <c r="AO555" s="407">
        <f t="shared" ref="AO555" si="1463">AO554</f>
        <v>0</v>
      </c>
      <c r="AP555" s="407">
        <f t="shared" ref="AP555" si="1464">AP554</f>
        <v>0</v>
      </c>
      <c r="AQ555" s="407">
        <f t="shared" ref="AQ555" si="1465">AQ554</f>
        <v>0</v>
      </c>
      <c r="AR555" s="407">
        <f t="shared" ref="AR555" si="1466">AR554</f>
        <v>0</v>
      </c>
      <c r="AS555" s="303"/>
    </row>
    <row r="556" spans="1:45" hidden="1"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hidden="1"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idden="1"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467">AF557</f>
        <v>0</v>
      </c>
      <c r="AG558" s="407">
        <f t="shared" ref="AG558" si="1468">AG557</f>
        <v>0</v>
      </c>
      <c r="AH558" s="407">
        <f t="shared" ref="AH558" si="1469">AH557</f>
        <v>0</v>
      </c>
      <c r="AI558" s="407">
        <f t="shared" ref="AI558" si="1470">AI557</f>
        <v>0</v>
      </c>
      <c r="AJ558" s="407">
        <f t="shared" ref="AJ558" si="1471">AJ557</f>
        <v>0</v>
      </c>
      <c r="AK558" s="407">
        <f t="shared" ref="AK558" si="1472">AK557</f>
        <v>0</v>
      </c>
      <c r="AL558" s="407">
        <f t="shared" ref="AL558" si="1473">AL557</f>
        <v>0</v>
      </c>
      <c r="AM558" s="407">
        <f t="shared" ref="AM558" si="1474">AM557</f>
        <v>0</v>
      </c>
      <c r="AN558" s="407">
        <f t="shared" ref="AN558" si="1475">AN557</f>
        <v>0</v>
      </c>
      <c r="AO558" s="407">
        <f t="shared" ref="AO558" si="1476">AO557</f>
        <v>0</v>
      </c>
      <c r="AP558" s="407">
        <f t="shared" ref="AP558" si="1477">AP557</f>
        <v>0</v>
      </c>
      <c r="AQ558" s="407">
        <f t="shared" ref="AQ558" si="1478">AQ557</f>
        <v>0</v>
      </c>
      <c r="AR558" s="407">
        <f t="shared" ref="AR558" si="1479">AR557</f>
        <v>0</v>
      </c>
      <c r="AS558" s="303"/>
    </row>
    <row r="559" spans="1:45" hidden="1"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hidden="1"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idden="1"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480">AF560</f>
        <v>0</v>
      </c>
      <c r="AG561" s="407">
        <f t="shared" ref="AG561" si="1481">AG560</f>
        <v>0</v>
      </c>
      <c r="AH561" s="407">
        <f t="shared" ref="AH561" si="1482">AH560</f>
        <v>0</v>
      </c>
      <c r="AI561" s="407">
        <f t="shared" ref="AI561" si="1483">AI560</f>
        <v>0</v>
      </c>
      <c r="AJ561" s="407">
        <f t="shared" ref="AJ561" si="1484">AJ560</f>
        <v>0</v>
      </c>
      <c r="AK561" s="407">
        <f t="shared" ref="AK561" si="1485">AK560</f>
        <v>0</v>
      </c>
      <c r="AL561" s="407">
        <f t="shared" ref="AL561" si="1486">AL560</f>
        <v>0</v>
      </c>
      <c r="AM561" s="407">
        <f t="shared" ref="AM561" si="1487">AM560</f>
        <v>0</v>
      </c>
      <c r="AN561" s="407">
        <f t="shared" ref="AN561" si="1488">AN560</f>
        <v>0</v>
      </c>
      <c r="AO561" s="407">
        <f t="shared" ref="AO561" si="1489">AO560</f>
        <v>0</v>
      </c>
      <c r="AP561" s="407">
        <f t="shared" ref="AP561" si="1490">AP560</f>
        <v>0</v>
      </c>
      <c r="AQ561" s="407">
        <f t="shared" ref="AQ561" si="1491">AQ560</f>
        <v>0</v>
      </c>
      <c r="AR561" s="407">
        <f t="shared" ref="AR561" si="1492">AR560</f>
        <v>0</v>
      </c>
      <c r="AS561" s="303"/>
    </row>
    <row r="562" spans="1:45" hidden="1"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hidden="1"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hidden="1"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493">AF563</f>
        <v>0</v>
      </c>
      <c r="AG564" s="407">
        <f t="shared" ref="AG564" si="1494">AG563</f>
        <v>0</v>
      </c>
      <c r="AH564" s="407">
        <f t="shared" ref="AH564" si="1495">AH563</f>
        <v>0</v>
      </c>
      <c r="AI564" s="407">
        <f t="shared" ref="AI564" si="1496">AI563</f>
        <v>0</v>
      </c>
      <c r="AJ564" s="407">
        <f t="shared" ref="AJ564" si="1497">AJ563</f>
        <v>0</v>
      </c>
      <c r="AK564" s="407">
        <f t="shared" ref="AK564" si="1498">AK563</f>
        <v>0</v>
      </c>
      <c r="AL564" s="407">
        <f t="shared" ref="AL564" si="1499">AL563</f>
        <v>0</v>
      </c>
      <c r="AM564" s="407">
        <f t="shared" ref="AM564" si="1500">AM563</f>
        <v>0</v>
      </c>
      <c r="AN564" s="407">
        <f t="shared" ref="AN564" si="1501">AN563</f>
        <v>0</v>
      </c>
      <c r="AO564" s="407">
        <f t="shared" ref="AO564" si="1502">AO563</f>
        <v>0</v>
      </c>
      <c r="AP564" s="407">
        <f t="shared" ref="AP564" si="1503">AP563</f>
        <v>0</v>
      </c>
      <c r="AQ564" s="407">
        <f t="shared" ref="AQ564" si="1504">AQ563</f>
        <v>0</v>
      </c>
      <c r="AR564" s="407">
        <f t="shared" ref="AR564" si="1505">AR563</f>
        <v>0</v>
      </c>
      <c r="AS564" s="303"/>
    </row>
    <row r="565" spans="1:45" hidden="1"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hidden="1"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idden="1"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506">AF566</f>
        <v>0</v>
      </c>
      <c r="AG567" s="407">
        <f t="shared" ref="AG567" si="1507">AG566</f>
        <v>0</v>
      </c>
      <c r="AH567" s="407">
        <f t="shared" ref="AH567" si="1508">AH566</f>
        <v>0</v>
      </c>
      <c r="AI567" s="407">
        <f t="shared" ref="AI567" si="1509">AI566</f>
        <v>0</v>
      </c>
      <c r="AJ567" s="407">
        <f t="shared" ref="AJ567" si="1510">AJ566</f>
        <v>0</v>
      </c>
      <c r="AK567" s="407">
        <f t="shared" ref="AK567" si="1511">AK566</f>
        <v>0</v>
      </c>
      <c r="AL567" s="407">
        <f t="shared" ref="AL567" si="1512">AL566</f>
        <v>0</v>
      </c>
      <c r="AM567" s="407">
        <f t="shared" ref="AM567" si="1513">AM566</f>
        <v>0</v>
      </c>
      <c r="AN567" s="407">
        <f t="shared" ref="AN567" si="1514">AN566</f>
        <v>0</v>
      </c>
      <c r="AO567" s="407">
        <f t="shared" ref="AO567" si="1515">AO566</f>
        <v>0</v>
      </c>
      <c r="AP567" s="407">
        <f t="shared" ref="AP567" si="1516">AP566</f>
        <v>0</v>
      </c>
      <c r="AQ567" s="407">
        <f t="shared" ref="AQ567" si="1517">AQ566</f>
        <v>0</v>
      </c>
      <c r="AR567" s="407">
        <f t="shared" ref="AR567" si="1518">AR566</f>
        <v>0</v>
      </c>
      <c r="AS567" s="303"/>
    </row>
    <row r="568" spans="1:45" hidden="1"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hidden="1"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idden="1"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519">AF569</f>
        <v>0</v>
      </c>
      <c r="AG570" s="407">
        <f t="shared" ref="AG570" si="1520">AG569</f>
        <v>0</v>
      </c>
      <c r="AH570" s="407">
        <f t="shared" ref="AH570" si="1521">AH569</f>
        <v>0</v>
      </c>
      <c r="AI570" s="407">
        <f t="shared" ref="AI570" si="1522">AI569</f>
        <v>0</v>
      </c>
      <c r="AJ570" s="407">
        <f t="shared" ref="AJ570" si="1523">AJ569</f>
        <v>0</v>
      </c>
      <c r="AK570" s="407">
        <f t="shared" ref="AK570" si="1524">AK569</f>
        <v>0</v>
      </c>
      <c r="AL570" s="407">
        <f t="shared" ref="AL570" si="1525">AL569</f>
        <v>0</v>
      </c>
      <c r="AM570" s="407">
        <f t="shared" ref="AM570" si="1526">AM569</f>
        <v>0</v>
      </c>
      <c r="AN570" s="407">
        <f t="shared" ref="AN570" si="1527">AN569</f>
        <v>0</v>
      </c>
      <c r="AO570" s="407">
        <f t="shared" ref="AO570" si="1528">AO569</f>
        <v>0</v>
      </c>
      <c r="AP570" s="407">
        <f t="shared" ref="AP570" si="1529">AP569</f>
        <v>0</v>
      </c>
      <c r="AQ570" s="407">
        <f t="shared" ref="AQ570" si="1530">AQ569</f>
        <v>0</v>
      </c>
      <c r="AR570" s="407">
        <f t="shared" ref="AR570" si="1531">AR569</f>
        <v>0</v>
      </c>
      <c r="AS570" s="303"/>
    </row>
    <row r="571" spans="1:45" hidden="1"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hidden="1"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idden="1"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532">AF572</f>
        <v>0</v>
      </c>
      <c r="AG573" s="407">
        <f t="shared" ref="AG573" si="1533">AG572</f>
        <v>0</v>
      </c>
      <c r="AH573" s="407">
        <f t="shared" ref="AH573" si="1534">AH572</f>
        <v>0</v>
      </c>
      <c r="AI573" s="407">
        <f t="shared" ref="AI573" si="1535">AI572</f>
        <v>0</v>
      </c>
      <c r="AJ573" s="407">
        <f t="shared" ref="AJ573" si="1536">AJ572</f>
        <v>0</v>
      </c>
      <c r="AK573" s="407">
        <f t="shared" ref="AK573" si="1537">AK572</f>
        <v>0</v>
      </c>
      <c r="AL573" s="407">
        <f t="shared" ref="AL573" si="1538">AL572</f>
        <v>0</v>
      </c>
      <c r="AM573" s="407">
        <f t="shared" ref="AM573" si="1539">AM572</f>
        <v>0</v>
      </c>
      <c r="AN573" s="407">
        <f t="shared" ref="AN573" si="1540">AN572</f>
        <v>0</v>
      </c>
      <c r="AO573" s="407">
        <f t="shared" ref="AO573" si="1541">AO572</f>
        <v>0</v>
      </c>
      <c r="AP573" s="407">
        <f t="shared" ref="AP573" si="1542">AP572</f>
        <v>0</v>
      </c>
      <c r="AQ573" s="407">
        <f t="shared" ref="AQ573" si="1543">AQ572</f>
        <v>0</v>
      </c>
      <c r="AR573" s="407">
        <f t="shared" ref="AR573" si="1544">AR572</f>
        <v>0</v>
      </c>
      <c r="AS573" s="303"/>
    </row>
    <row r="574" spans="1:45" hidden="1"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ollapsed="1">
      <c r="B575" s="324" t="s">
        <v>291</v>
      </c>
      <c r="C575" s="326"/>
      <c r="D575" s="326">
        <f>SUM(D418:D573)</f>
        <v>7793798</v>
      </c>
      <c r="E575" s="326"/>
      <c r="F575" s="326"/>
      <c r="G575" s="326"/>
      <c r="H575" s="326"/>
      <c r="I575" s="326"/>
      <c r="J575" s="326"/>
      <c r="K575" s="326"/>
      <c r="L575" s="326"/>
      <c r="M575" s="326"/>
      <c r="N575" s="326"/>
      <c r="O575" s="326"/>
      <c r="P575" s="326"/>
      <c r="Q575" s="326"/>
      <c r="R575" s="326">
        <f>SUM(R418:R573)</f>
        <v>1198</v>
      </c>
      <c r="S575" s="326"/>
      <c r="T575" s="326"/>
      <c r="U575" s="326"/>
      <c r="V575" s="326"/>
      <c r="W575" s="326"/>
      <c r="X575" s="326"/>
      <c r="Y575" s="326"/>
      <c r="Z575" s="326"/>
      <c r="AA575" s="326"/>
      <c r="AB575" s="326"/>
      <c r="AC575" s="326"/>
      <c r="AD575" s="326"/>
      <c r="AE575" s="326">
        <f>IF(AE416="kWh",SUMPRODUCT(D418:D573,AE418:AE573))</f>
        <v>4305563</v>
      </c>
      <c r="AF575" s="326">
        <f>IF(AF416="kWh",SUMPRODUCT(D418:D573,AF418:AF573))</f>
        <v>115166.12649999998</v>
      </c>
      <c r="AG575" s="326">
        <f>IF(AG416="kw",SUMPRODUCT(Q418:Q573,R418:R573,AG418:AG573),SUMPRODUCT(D418:D573,AG418:AG573))</f>
        <v>3642.9756000000002</v>
      </c>
      <c r="AH575" s="326">
        <f>IF(AH416="kw",SUMPRODUCT(Q418:Q573,R418:R573,AH418:AH573),SUMPRODUCT(D418:D573,AH418:AH573))</f>
        <v>2531.8524000000002</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1345003</v>
      </c>
      <c r="AF576" s="388">
        <f>HLOOKUP(AF415,'2. LRAMVA Threshold'!$B$42:$Q$53,9,FALSE)</f>
        <v>543085</v>
      </c>
      <c r="AG576" s="388">
        <f>HLOOKUP(AG225,'2. LRAMVA Threshold'!$B$42:$Q$53,9,FALSE)</f>
        <v>10671</v>
      </c>
      <c r="AH576" s="388">
        <f>HLOOKUP(AH225,'2. LRAMVA Threshold'!$B$42:$Q$53,9,FALSE)</f>
        <v>196</v>
      </c>
      <c r="AI576" s="388">
        <f>HLOOKUP(AI225,'2. LRAMVA Threshold'!$B$42:$Q$53,9,FALSE)</f>
        <v>4684</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5">
        <f>HLOOKUP(AE$35,'3.  Distribution Rates'!$C$122:$P$135,9,FALSE)</f>
        <v>1.1900000000000001E-2</v>
      </c>
      <c r="AF578" s="825">
        <f>HLOOKUP(AF$35,'3.  Distribution Rates'!$C$122:$P$135,9,FALSE)</f>
        <v>1.3899999999999999E-2</v>
      </c>
      <c r="AG578" s="338">
        <f>HLOOKUP(AG$35,'3.  Distribution Rates'!$C$122:$P$135,9,FALSE)</f>
        <v>3.2837999999999998</v>
      </c>
      <c r="AH578" s="338">
        <f>HLOOKUP(AH$35,'3.  Distribution Rates'!$C$122:$P$135,9,FALSE)</f>
        <v>15.401</v>
      </c>
      <c r="AI578" s="338">
        <f>HLOOKUP(AI$35,'3.  Distribution Rates'!$C$122:$P$135,9,FALSE)</f>
        <v>1.2E-2</v>
      </c>
      <c r="AJ578" s="338">
        <f>HLOOKUP(AJ$35,'3.  Distribution Rates'!$C$122:$P$135,9,FALSE)</f>
        <v>0</v>
      </c>
      <c r="AK578" s="338">
        <f>HLOOKUP(AK$35,'3.  Distribution Rates'!$C$122:$P$135,9,FALSE)</f>
        <v>0</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1797.4712000000002</v>
      </c>
      <c r="AF579" s="374">
        <f>'4.  2011-2014 LRAM'!AN140*AF578</f>
        <v>1684.2564419799996</v>
      </c>
      <c r="AG579" s="374">
        <f>'4.  2011-2014 LRAM'!AO140*AG578</f>
        <v>2001.7335499199999</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545">SUM(AE579:AR579)</f>
        <v>5483.4611918999999</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1445.9214000000002</v>
      </c>
      <c r="AF580" s="374">
        <f>'4.  2011-2014 LRAM'!AN279*AF578</f>
        <v>294.0684</v>
      </c>
      <c r="AG580" s="374">
        <f>'4.  2011-2014 LRAM'!AO279*AG578</f>
        <v>6267.8547359999993</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545"/>
        <v>8007.8445359999996</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1818.9150000000002</v>
      </c>
      <c r="AF581" s="374">
        <f>'4.  2011-2014 LRAM'!AN415*AF578</f>
        <v>8500.7580870000002</v>
      </c>
      <c r="AG581" s="374">
        <f>'4.  2011-2014 LRAM'!AO415*AG578</f>
        <v>4134.4355519999999</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545"/>
        <v>14454.108639000002</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6486.6186000000007</v>
      </c>
      <c r="AF582" s="374">
        <f>'4.  2011-2014 LRAM'!AN552*AF578</f>
        <v>11425.466399999999</v>
      </c>
      <c r="AG582" s="374">
        <f>'4.  2011-2014 LRAM'!AO552*AG578</f>
        <v>3467.6927999999998</v>
      </c>
      <c r="AH582" s="374">
        <f>'4.  2011-2014 LRAM'!AP552*AH578</f>
        <v>0</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5">
        <f t="shared" si="1545"/>
        <v>21379.7778</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6882.6982000000007</v>
      </c>
      <c r="AF583" s="374">
        <f t="shared" ref="AF583:AR583" si="1546">AF209*AF578</f>
        <v>7491.50917355</v>
      </c>
      <c r="AG583" s="374">
        <f t="shared" si="1546"/>
        <v>4007.2697402399999</v>
      </c>
      <c r="AH583" s="374">
        <f t="shared" si="1546"/>
        <v>0</v>
      </c>
      <c r="AI583" s="374">
        <f t="shared" si="1546"/>
        <v>0</v>
      </c>
      <c r="AJ583" s="374">
        <f t="shared" si="1546"/>
        <v>0</v>
      </c>
      <c r="AK583" s="374">
        <f t="shared" si="1546"/>
        <v>0</v>
      </c>
      <c r="AL583" s="374">
        <f t="shared" si="1546"/>
        <v>0</v>
      </c>
      <c r="AM583" s="374">
        <f t="shared" si="1546"/>
        <v>0</v>
      </c>
      <c r="AN583" s="374">
        <f t="shared" si="1546"/>
        <v>0</v>
      </c>
      <c r="AO583" s="374">
        <f t="shared" si="1546"/>
        <v>0</v>
      </c>
      <c r="AP583" s="374">
        <f t="shared" si="1546"/>
        <v>0</v>
      </c>
      <c r="AQ583" s="374">
        <f t="shared" si="1546"/>
        <v>0</v>
      </c>
      <c r="AR583" s="374">
        <f t="shared" si="1546"/>
        <v>0</v>
      </c>
      <c r="AS583" s="615">
        <f t="shared" si="1545"/>
        <v>18381.477113790002</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18173.632400000002</v>
      </c>
      <c r="AF584" s="374">
        <f t="shared" ref="AF584:AR584" si="1547">AF399*AF578</f>
        <v>7009.3628189600004</v>
      </c>
      <c r="AG584" s="374">
        <f t="shared" si="1547"/>
        <v>3061.4841129599999</v>
      </c>
      <c r="AH584" s="374">
        <f t="shared" si="1547"/>
        <v>0</v>
      </c>
      <c r="AI584" s="374">
        <f t="shared" si="1547"/>
        <v>0</v>
      </c>
      <c r="AJ584" s="374">
        <f t="shared" si="1547"/>
        <v>0</v>
      </c>
      <c r="AK584" s="374">
        <f t="shared" si="1547"/>
        <v>0</v>
      </c>
      <c r="AL584" s="374">
        <f t="shared" si="1547"/>
        <v>0</v>
      </c>
      <c r="AM584" s="374">
        <f t="shared" si="1547"/>
        <v>0</v>
      </c>
      <c r="AN584" s="374">
        <f t="shared" si="1547"/>
        <v>0</v>
      </c>
      <c r="AO584" s="374">
        <f t="shared" si="1547"/>
        <v>0</v>
      </c>
      <c r="AP584" s="374">
        <f t="shared" si="1547"/>
        <v>0</v>
      </c>
      <c r="AQ584" s="374">
        <f t="shared" si="1547"/>
        <v>0</v>
      </c>
      <c r="AR584" s="374">
        <f t="shared" si="1547"/>
        <v>0</v>
      </c>
      <c r="AS584" s="615">
        <f t="shared" si="1545"/>
        <v>28244.47933192</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51236.199700000005</v>
      </c>
      <c r="AF585" s="374">
        <f t="shared" ref="AF585:AR585" si="1548">AF575*AF578</f>
        <v>1600.8091583499997</v>
      </c>
      <c r="AG585" s="374">
        <f t="shared" si="1548"/>
        <v>11962.803275280001</v>
      </c>
      <c r="AH585" s="374">
        <f t="shared" si="1548"/>
        <v>38993.058812400006</v>
      </c>
      <c r="AI585" s="374">
        <f t="shared" si="1548"/>
        <v>0</v>
      </c>
      <c r="AJ585" s="374">
        <f t="shared" si="1548"/>
        <v>0</v>
      </c>
      <c r="AK585" s="374">
        <f t="shared" si="1548"/>
        <v>0</v>
      </c>
      <c r="AL585" s="374">
        <f t="shared" si="1548"/>
        <v>0</v>
      </c>
      <c r="AM585" s="374">
        <f t="shared" si="1548"/>
        <v>0</v>
      </c>
      <c r="AN585" s="374">
        <f t="shared" si="1548"/>
        <v>0</v>
      </c>
      <c r="AO585" s="374">
        <f t="shared" si="1548"/>
        <v>0</v>
      </c>
      <c r="AP585" s="374">
        <f t="shared" si="1548"/>
        <v>0</v>
      </c>
      <c r="AQ585" s="374">
        <f t="shared" si="1548"/>
        <v>0</v>
      </c>
      <c r="AR585" s="374">
        <f t="shared" si="1548"/>
        <v>0</v>
      </c>
      <c r="AS585" s="615">
        <f>SUM(AE585:AR585)</f>
        <v>103792.87094603002</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87841.4565</v>
      </c>
      <c r="AF586" s="343">
        <f>SUM(AF579:AF585)</f>
        <v>38006.23047984</v>
      </c>
      <c r="AG586" s="343">
        <f t="shared" ref="AG586:AK586" si="1549">SUM(AG579:AG585)</f>
        <v>34903.273766400001</v>
      </c>
      <c r="AH586" s="343">
        <f t="shared" si="1549"/>
        <v>38993.058812400006</v>
      </c>
      <c r="AI586" s="343">
        <f t="shared" si="1549"/>
        <v>0</v>
      </c>
      <c r="AJ586" s="343">
        <f>SUM(AJ579:AJ585)</f>
        <v>0</v>
      </c>
      <c r="AK586" s="343">
        <f t="shared" si="1549"/>
        <v>0</v>
      </c>
      <c r="AL586" s="343">
        <f>SUM(AL579:AL585)</f>
        <v>0</v>
      </c>
      <c r="AM586" s="343">
        <f>SUM(AM579:AM585)</f>
        <v>0</v>
      </c>
      <c r="AN586" s="343">
        <f t="shared" ref="AN586:AR586" si="1550">SUM(AN579:AN585)</f>
        <v>0</v>
      </c>
      <c r="AO586" s="343">
        <f t="shared" si="1550"/>
        <v>0</v>
      </c>
      <c r="AP586" s="343">
        <f>SUM(AP579:AP585)</f>
        <v>0</v>
      </c>
      <c r="AQ586" s="343">
        <f t="shared" si="1550"/>
        <v>0</v>
      </c>
      <c r="AR586" s="343">
        <f t="shared" si="1550"/>
        <v>0</v>
      </c>
      <c r="AS586" s="403">
        <f>SUM(AS579:AS585)</f>
        <v>199744.01955864002</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16005.5357</v>
      </c>
      <c r="AF587" s="344">
        <f t="shared" ref="AF587:AK587" si="1551">AF576*AF578</f>
        <v>7548.8814999999995</v>
      </c>
      <c r="AG587" s="344">
        <f t="shared" si="1551"/>
        <v>35041.429799999998</v>
      </c>
      <c r="AH587" s="344">
        <f t="shared" si="1551"/>
        <v>3018.596</v>
      </c>
      <c r="AI587" s="344">
        <f t="shared" si="1551"/>
        <v>56.207999999999998</v>
      </c>
      <c r="AJ587" s="344">
        <f>AJ576*AJ578</f>
        <v>0</v>
      </c>
      <c r="AK587" s="344">
        <f t="shared" si="1551"/>
        <v>0</v>
      </c>
      <c r="AL587" s="344">
        <f>AL576*AL578</f>
        <v>0</v>
      </c>
      <c r="AM587" s="344">
        <f t="shared" ref="AM587:AR587" si="1552">AM576*AM578</f>
        <v>0</v>
      </c>
      <c r="AN587" s="344">
        <f t="shared" si="1552"/>
        <v>0</v>
      </c>
      <c r="AO587" s="344">
        <f t="shared" si="1552"/>
        <v>0</v>
      </c>
      <c r="AP587" s="344">
        <f>AP576*AP578</f>
        <v>0</v>
      </c>
      <c r="AQ587" s="344">
        <f>AQ576*AQ578</f>
        <v>0</v>
      </c>
      <c r="AR587" s="344">
        <f t="shared" si="1552"/>
        <v>0</v>
      </c>
      <c r="AS587" s="403">
        <f>SUM(AE587:AR587)</f>
        <v>61670.650999999991</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138073.36855864004</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3613041</v>
      </c>
      <c r="AF590" s="288">
        <f>SUMPRODUCT($E$418:$E$573,AF418:AF573)</f>
        <v>115410.37059999999</v>
      </c>
      <c r="AG590" s="288">
        <f>IF(AG416="kw",SUMPRODUCT($Q$418:$Q$573,$S$418:$S$573,AG418:AG573),SUMPRODUCT($E$418:$E$573,AG418:AG573))</f>
        <v>3762.6624000000002</v>
      </c>
      <c r="AH590" s="288">
        <f t="shared" ref="AH590:AR590" si="1553">IF(AH416="kw",SUMPRODUCT($Q$418:$Q$573,$S$418:$S$573,AH418:AH573),SUMPRODUCT($E$418:$E$573,AH418:AH573))</f>
        <v>2615.1048000000001</v>
      </c>
      <c r="AI590" s="288">
        <f t="shared" si="1553"/>
        <v>0</v>
      </c>
      <c r="AJ590" s="288">
        <f t="shared" si="1553"/>
        <v>0</v>
      </c>
      <c r="AK590" s="288">
        <f t="shared" si="1553"/>
        <v>0</v>
      </c>
      <c r="AL590" s="288">
        <f t="shared" si="1553"/>
        <v>0</v>
      </c>
      <c r="AM590" s="288">
        <f t="shared" si="1553"/>
        <v>0</v>
      </c>
      <c r="AN590" s="288">
        <f t="shared" si="1553"/>
        <v>0</v>
      </c>
      <c r="AO590" s="288">
        <f t="shared" si="1553"/>
        <v>0</v>
      </c>
      <c r="AP590" s="288">
        <f t="shared" si="1553"/>
        <v>0</v>
      </c>
      <c r="AQ590" s="288">
        <f t="shared" si="1553"/>
        <v>0</v>
      </c>
      <c r="AR590" s="288">
        <f t="shared" si="1553"/>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3613041</v>
      </c>
      <c r="AF591" s="288">
        <f>SUMPRODUCT($F$418:$F$573,AF418:AF573)</f>
        <v>110438.23330000001</v>
      </c>
      <c r="AG591" s="288">
        <f>IF(AG416="kw",SUMPRODUCT($Q$418:$Q$573,$T$418:$T$573,AG418:AG573),SUMPRODUCT($F$418:$F$573,AG418:AG573))</f>
        <v>3762.6624000000002</v>
      </c>
      <c r="AH591" s="288">
        <f t="shared" ref="AH591:AR591" si="1554">IF(AH416="kw",SUMPRODUCT($Q$418:$Q$573,$T$418:$T$573,AH418:AH573),SUMPRODUCT($F$418:$F$573,AH418:AH573))</f>
        <v>2615.1048000000001</v>
      </c>
      <c r="AI591" s="288">
        <f t="shared" si="1554"/>
        <v>0</v>
      </c>
      <c r="AJ591" s="288">
        <f t="shared" si="1554"/>
        <v>0</v>
      </c>
      <c r="AK591" s="288">
        <f t="shared" si="1554"/>
        <v>0</v>
      </c>
      <c r="AL591" s="288">
        <f t="shared" si="1554"/>
        <v>0</v>
      </c>
      <c r="AM591" s="288">
        <f t="shared" si="1554"/>
        <v>0</v>
      </c>
      <c r="AN591" s="288">
        <f t="shared" si="1554"/>
        <v>0</v>
      </c>
      <c r="AO591" s="288">
        <f t="shared" si="1554"/>
        <v>0</v>
      </c>
      <c r="AP591" s="288">
        <f t="shared" si="1554"/>
        <v>0</v>
      </c>
      <c r="AQ591" s="288">
        <f t="shared" si="1554"/>
        <v>0</v>
      </c>
      <c r="AR591" s="288">
        <f t="shared" si="1554"/>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3613041</v>
      </c>
      <c r="AF592" s="288">
        <f>SUMPRODUCT($G$418:$G$573,AF418:AF573)</f>
        <v>110438.23330000001</v>
      </c>
      <c r="AG592" s="288">
        <f>IF(AG416="kw",SUMPRODUCT($Q$418:$Q$573,$U$418:$U$573,AG418:AG573),SUMPRODUCT($G$418:$G$573,AG418:AG573))</f>
        <v>3762.6624000000002</v>
      </c>
      <c r="AH592" s="288">
        <f t="shared" ref="AH592:AR592" si="1555">IF(AH416="kw",SUMPRODUCT($Q$418:$Q$573,$U$418:$U$573,AH418:AH573),SUMPRODUCT($G$418:$G$573,AH418:AH573))</f>
        <v>2615.1048000000001</v>
      </c>
      <c r="AI592" s="288">
        <f t="shared" si="1555"/>
        <v>0</v>
      </c>
      <c r="AJ592" s="288">
        <f t="shared" si="1555"/>
        <v>0</v>
      </c>
      <c r="AK592" s="288">
        <f t="shared" si="1555"/>
        <v>0</v>
      </c>
      <c r="AL592" s="288">
        <f t="shared" si="1555"/>
        <v>0</v>
      </c>
      <c r="AM592" s="288">
        <f t="shared" si="1555"/>
        <v>0</v>
      </c>
      <c r="AN592" s="288">
        <f t="shared" si="1555"/>
        <v>0</v>
      </c>
      <c r="AO592" s="288">
        <f t="shared" si="1555"/>
        <v>0</v>
      </c>
      <c r="AP592" s="288">
        <f t="shared" si="1555"/>
        <v>0</v>
      </c>
      <c r="AQ592" s="288">
        <f t="shared" si="1555"/>
        <v>0</v>
      </c>
      <c r="AR592" s="288">
        <f t="shared" si="1555"/>
        <v>0</v>
      </c>
      <c r="AS592" s="334"/>
    </row>
    <row r="593" spans="1:45">
      <c r="B593" s="435" t="s">
        <v>843</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2482131</v>
      </c>
      <c r="AF593" s="288">
        <f>SUMPRODUCT($H$418:$H$573,AF418:AF573)</f>
        <v>110438.23330000001</v>
      </c>
      <c r="AG593" s="288">
        <f>IF(AG416="kw",SUMPRODUCT($Q$418:$Q$573,$V$418:$V$573,AG418:AG573),SUMPRODUCT($H$418:$H$573,AG418:AG573))</f>
        <v>3762.6624000000002</v>
      </c>
      <c r="AH593" s="288">
        <f t="shared" ref="AH593:AR593" si="1556">IF(AH416="kw",SUMPRODUCT($Q$418:$Q$573,$V$418:$V$573,AH418:AH573),SUMPRODUCT($H$418:$H$573,AH418:AH573))</f>
        <v>2615.1048000000001</v>
      </c>
      <c r="AI593" s="288">
        <f t="shared" si="1556"/>
        <v>0</v>
      </c>
      <c r="AJ593" s="288">
        <f t="shared" si="1556"/>
        <v>0</v>
      </c>
      <c r="AK593" s="288">
        <f t="shared" si="1556"/>
        <v>0</v>
      </c>
      <c r="AL593" s="288">
        <f t="shared" si="1556"/>
        <v>0</v>
      </c>
      <c r="AM593" s="288">
        <f t="shared" si="1556"/>
        <v>0</v>
      </c>
      <c r="AN593" s="288">
        <f t="shared" si="1556"/>
        <v>0</v>
      </c>
      <c r="AO593" s="288">
        <f t="shared" si="1556"/>
        <v>0</v>
      </c>
      <c r="AP593" s="288">
        <f t="shared" si="1556"/>
        <v>0</v>
      </c>
      <c r="AQ593" s="288">
        <f t="shared" si="1556"/>
        <v>0</v>
      </c>
      <c r="AR593" s="288">
        <f t="shared" si="1556"/>
        <v>0</v>
      </c>
      <c r="AS593" s="334"/>
    </row>
    <row r="594" spans="1:45">
      <c r="B594" s="435" t="s">
        <v>858</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2482131</v>
      </c>
      <c r="AF594" s="288">
        <f>SUMPRODUCT($I$418:$I$573,AF418:AF573)</f>
        <v>87638.671199999997</v>
      </c>
      <c r="AG594" s="288">
        <f>IF(AG416="kw",SUMPRODUCT($Q$418:$Q$573,$W$418:$W$573,AG418:AG573),SUMPRODUCT($I$418:$I$573,AG418:AG573))</f>
        <v>3712.9584000000004</v>
      </c>
      <c r="AH594" s="288">
        <f t="shared" ref="AH594:AR594" si="1557">IF(AH416="kw",SUMPRODUCT($Q$418:$Q$573,$W$418:$W$573,AH418:AH573),SUMPRODUCT($I$418:$I$573,AH418:AH573))</f>
        <v>2580.8244</v>
      </c>
      <c r="AI594" s="288">
        <f t="shared" si="1557"/>
        <v>0</v>
      </c>
      <c r="AJ594" s="288">
        <f t="shared" si="1557"/>
        <v>0</v>
      </c>
      <c r="AK594" s="288">
        <f t="shared" si="1557"/>
        <v>0</v>
      </c>
      <c r="AL594" s="288">
        <f t="shared" si="1557"/>
        <v>0</v>
      </c>
      <c r="AM594" s="288">
        <f t="shared" si="1557"/>
        <v>0</v>
      </c>
      <c r="AN594" s="288">
        <f t="shared" si="1557"/>
        <v>0</v>
      </c>
      <c r="AO594" s="288">
        <f t="shared" si="1557"/>
        <v>0</v>
      </c>
      <c r="AP594" s="288">
        <f t="shared" si="1557"/>
        <v>0</v>
      </c>
      <c r="AQ594" s="288">
        <f t="shared" si="1557"/>
        <v>0</v>
      </c>
      <c r="AR594" s="288">
        <f t="shared" si="1557"/>
        <v>0</v>
      </c>
      <c r="AS594" s="334"/>
    </row>
    <row r="595" spans="1:45">
      <c r="B595" s="435" t="s">
        <v>859</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2482131</v>
      </c>
      <c r="AF595" s="288">
        <f>SUMPRODUCT($J$418:$J$573,AF418:AF573)</f>
        <v>71221.031600000002</v>
      </c>
      <c r="AG595" s="288">
        <f>IF(AG416="kw",SUMPRODUCT($Q$418:$Q$573,$X$418:$X$573,AG418:AG573),SUMPRODUCT($J$418:$J$573,AG418:AG573))</f>
        <v>3712.5372000000002</v>
      </c>
      <c r="AH595" s="288">
        <f t="shared" ref="AH595:AR595" si="1558">IF(AH416="kw",SUMPRODUCT($Q$418:$Q$573,$X$418:$X$573,AH418:AH573),SUMPRODUCT($J$418:$J$573,AH418:AH573))</f>
        <v>2580.8244</v>
      </c>
      <c r="AI595" s="288">
        <f t="shared" si="1558"/>
        <v>0</v>
      </c>
      <c r="AJ595" s="288">
        <f t="shared" si="1558"/>
        <v>0</v>
      </c>
      <c r="AK595" s="288">
        <f t="shared" si="1558"/>
        <v>0</v>
      </c>
      <c r="AL595" s="288">
        <f t="shared" si="1558"/>
        <v>0</v>
      </c>
      <c r="AM595" s="288">
        <f t="shared" si="1558"/>
        <v>0</v>
      </c>
      <c r="AN595" s="288">
        <f t="shared" si="1558"/>
        <v>0</v>
      </c>
      <c r="AO595" s="288">
        <f t="shared" si="1558"/>
        <v>0</v>
      </c>
      <c r="AP595" s="288">
        <f t="shared" si="1558"/>
        <v>0</v>
      </c>
      <c r="AQ595" s="288">
        <f t="shared" si="1558"/>
        <v>0</v>
      </c>
      <c r="AR595" s="288">
        <f t="shared" si="1558"/>
        <v>0</v>
      </c>
      <c r="AS595" s="334"/>
    </row>
    <row r="596" spans="1:45">
      <c r="B596" s="435" t="s">
        <v>860</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2482063</v>
      </c>
      <c r="AF596" s="288">
        <f>SUMPRODUCT($K$418:$K$573,AF418:AF573)</f>
        <v>63978.769199999995</v>
      </c>
      <c r="AG596" s="288">
        <f>IF(AG416="kw",SUMPRODUCT($Q$418:$Q$573,$Y$418:$Y$573,AG418:AG573),SUMPRODUCT($K$418:$K$573,AG418:AG573))</f>
        <v>3712.2564000000002</v>
      </c>
      <c r="AH596" s="288">
        <f t="shared" ref="AH596:AR596" si="1559">IF(AH416="kw",SUMPRODUCT($Q$418:$Q$573,$Y$418:$Y$573,AH418:AH573),SUMPRODUCT($K$418:$K$573,AH418:AH573))</f>
        <v>2580.8244</v>
      </c>
      <c r="AI596" s="288">
        <f t="shared" si="1559"/>
        <v>0</v>
      </c>
      <c r="AJ596" s="288">
        <f t="shared" si="1559"/>
        <v>0</v>
      </c>
      <c r="AK596" s="288">
        <f t="shared" si="1559"/>
        <v>0</v>
      </c>
      <c r="AL596" s="288">
        <f t="shared" si="1559"/>
        <v>0</v>
      </c>
      <c r="AM596" s="288">
        <f t="shared" si="1559"/>
        <v>0</v>
      </c>
      <c r="AN596" s="288">
        <f t="shared" si="1559"/>
        <v>0</v>
      </c>
      <c r="AO596" s="288">
        <f t="shared" si="1559"/>
        <v>0</v>
      </c>
      <c r="AP596" s="288">
        <f t="shared" si="1559"/>
        <v>0</v>
      </c>
      <c r="AQ596" s="288">
        <f t="shared" si="1559"/>
        <v>0</v>
      </c>
      <c r="AR596" s="288">
        <f t="shared" si="1559"/>
        <v>0</v>
      </c>
      <c r="AS596" s="334"/>
    </row>
    <row r="597" spans="1:45">
      <c r="B597" s="435" t="s">
        <v>861</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2482063</v>
      </c>
      <c r="AF597" s="288">
        <f>SUMPRODUCT($L$418:$L$573,AF418:AF573)</f>
        <v>56820.299199999994</v>
      </c>
      <c r="AG597" s="288">
        <f>IF(AG416="kw",SUMPRODUCT($Q$418:$Q$573,$Z$418:$Z$573,AG418:AG573),SUMPRODUCT($L$418:$L$573,AG418:AG573))</f>
        <v>3712.1160000000004</v>
      </c>
      <c r="AH597" s="288">
        <f t="shared" ref="AH597:AR597" si="1560">IF(AH416="kw",SUMPRODUCT($Q$418:$Q$573,$Z$418:$Z$573,AH418:AH573),SUMPRODUCT($L$418:$L$573,AH418:AH573))</f>
        <v>2580.8244</v>
      </c>
      <c r="AI597" s="288">
        <f t="shared" si="1560"/>
        <v>0</v>
      </c>
      <c r="AJ597" s="288">
        <f t="shared" si="1560"/>
        <v>0</v>
      </c>
      <c r="AK597" s="288">
        <f t="shared" si="1560"/>
        <v>0</v>
      </c>
      <c r="AL597" s="288">
        <f t="shared" si="1560"/>
        <v>0</v>
      </c>
      <c r="AM597" s="288">
        <f t="shared" si="1560"/>
        <v>0</v>
      </c>
      <c r="AN597" s="288">
        <f t="shared" si="1560"/>
        <v>0</v>
      </c>
      <c r="AO597" s="288">
        <f t="shared" si="1560"/>
        <v>0</v>
      </c>
      <c r="AP597" s="288">
        <f t="shared" si="1560"/>
        <v>0</v>
      </c>
      <c r="AQ597" s="288">
        <f t="shared" si="1560"/>
        <v>0</v>
      </c>
      <c r="AR597" s="288">
        <f t="shared" si="1560"/>
        <v>0</v>
      </c>
      <c r="AS597" s="334"/>
    </row>
    <row r="598" spans="1:45">
      <c r="B598" s="435" t="s">
        <v>862</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2479644</v>
      </c>
      <c r="AF598" s="288">
        <f>SUMPRODUCT($M$418:$M$573,AF418:AF573)</f>
        <v>51530.917600000001</v>
      </c>
      <c r="AG598" s="288" t="e">
        <f>IF(AG416="kw",SUMPRODUCT($Q$418:$Q$573,$AA$418:$AA$573,AG422AG425:AG418:AG573),SUMPRODUCT($M$418:$M$573,AG418:AG573))</f>
        <v>#NAME?</v>
      </c>
      <c r="AH598" s="288" t="e">
        <f>IF(AH416="kw",SUMPRODUCT($Q$418:$Q$573,$AA$418:$AA$573,AG422AG425:AH418:AH573),SUMPRODUCT($M$418:$M$573,AH418:AH573))</f>
        <v>#NAME?</v>
      </c>
      <c r="AI598" s="288">
        <f>IF(AI416="kw",SUMPRODUCT($Q$418:$Q$573,$AA$418:$AA$573,AG422AG425:AI418:AI573),SUMPRODUCT($M$418:$M$573,AI418:AI573))</f>
        <v>0</v>
      </c>
      <c r="AJ598" s="288">
        <f>IF(AJ416="kw",SUMPRODUCT($Q$418:$Q$573,$AA$418:$AA$573,AG422AG425:AJ418:AJ573),SUMPRODUCT($M$418:$M$573,AJ418:AJ573))</f>
        <v>0</v>
      </c>
      <c r="AK598" s="288">
        <f>IF(AK416="kw",SUMPRODUCT($Q$418:$Q$573,$AA$418:$AA$573,AG422AG425:AK418:AK573),SUMPRODUCT($M$418:$M$573,AK418:AK573))</f>
        <v>0</v>
      </c>
      <c r="AL598" s="288">
        <f>IF(AL416="kw",SUMPRODUCT($Q$418:$Q$573,$AA$418:$AA$573,AG422AG425:AL418:AL573),SUMPRODUCT($M$418:$M$573,AL418:AL573))</f>
        <v>0</v>
      </c>
      <c r="AM598" s="288">
        <f>IF(AM416="kw",SUMPRODUCT($Q$418:$Q$573,$AA$418:$AA$573,AG422AG425:AM418:AM573),SUMPRODUCT($M$418:$M$573,AM418:AM573))</f>
        <v>0</v>
      </c>
      <c r="AN598" s="288">
        <f>IF(AN416="kw",SUMPRODUCT($Q$418:$Q$573,$AA$418:$AA$573,AG422AG425:AN418:AN573),SUMPRODUCT($M$418:$M$573,AN418:AN573))</f>
        <v>0</v>
      </c>
      <c r="AO598" s="288">
        <f>IF(AO416="kw",SUMPRODUCT($Q$418:$Q$573,$AA$418:$AA$573,AG422AG425:AO418:AO573),SUMPRODUCT($M$418:$M$573,AO418:AO573))</f>
        <v>0</v>
      </c>
      <c r="AP598" s="288">
        <f>IF(AP416="kw",SUMPRODUCT($Q$418:$Q$573,$AA$418:$AA$573,AG422AG425:AP418:AP573),SUMPRODUCT($M$418:$M$573,AP418:AP573))</f>
        <v>0</v>
      </c>
      <c r="AQ598" s="288">
        <f>IF(AQ416="kw",SUMPRODUCT($Q$418:$Q$573,$AA$418:$AA$573,AG422AG425:AQ418:AQ573),SUMPRODUCT($M$418:$M$573,AQ418:AQ573))</f>
        <v>0</v>
      </c>
      <c r="AR598" s="288">
        <f>IF(AR416="kw",SUMPRODUCT($Q$418:$Q$573,$AA$418:$AA$573,AG422AG425:AR418:AR573),SUMPRODUCT($M$418:$M$573,AR418:AR573))</f>
        <v>0</v>
      </c>
      <c r="AS598" s="334"/>
    </row>
    <row r="599" spans="1:45">
      <c r="B599" s="436" t="s">
        <v>863</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2438050</v>
      </c>
      <c r="AF599" s="323">
        <f>SUMPRODUCT($N$418:$N$573,AF418:AF573)</f>
        <v>38650.410900000003</v>
      </c>
      <c r="AG599" s="826">
        <f>IF(AG416="kw",SUMPRODUCT($Q$418:$Q$573,$AB$418:$AB$573,AG418:AG573),SUMPRODUCT($N$418:$N$573,AG418:AG573))</f>
        <v>3690.1524000000004</v>
      </c>
      <c r="AH599" s="826">
        <f t="shared" ref="AH599:AR599" si="1561">IF(AH416="kw",SUMPRODUCT($Q$418:$Q$573,$AB$418:$AB$573,AH418:AH573),SUMPRODUCT($N$418:$N$573,AH418:AH573))</f>
        <v>2566.1328000000003</v>
      </c>
      <c r="AI599" s="826">
        <f t="shared" si="1561"/>
        <v>0</v>
      </c>
      <c r="AJ599" s="826">
        <f t="shared" si="1561"/>
        <v>0</v>
      </c>
      <c r="AK599" s="826">
        <f t="shared" si="1561"/>
        <v>0</v>
      </c>
      <c r="AL599" s="826">
        <f t="shared" si="1561"/>
        <v>0</v>
      </c>
      <c r="AM599" s="826">
        <f t="shared" si="1561"/>
        <v>0</v>
      </c>
      <c r="AN599" s="826">
        <f t="shared" si="1561"/>
        <v>0</v>
      </c>
      <c r="AO599" s="826">
        <f t="shared" si="1561"/>
        <v>0</v>
      </c>
      <c r="AP599" s="826">
        <f t="shared" si="1561"/>
        <v>0</v>
      </c>
      <c r="AQ599" s="826">
        <f t="shared" si="1561"/>
        <v>0</v>
      </c>
      <c r="AR599" s="826">
        <f t="shared" si="1561"/>
        <v>0</v>
      </c>
      <c r="AS599" s="382"/>
    </row>
    <row r="600" spans="1:45" ht="22.5" customHeight="1">
      <c r="B600" s="364" t="s">
        <v>578</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523</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17" t="s">
        <v>211</v>
      </c>
      <c r="C604" s="919" t="s">
        <v>33</v>
      </c>
      <c r="D604" s="281" t="s">
        <v>421</v>
      </c>
      <c r="E604" s="755" t="s">
        <v>209</v>
      </c>
      <c r="F604" s="756"/>
      <c r="G604" s="756"/>
      <c r="H604" s="756"/>
      <c r="I604" s="756"/>
      <c r="J604" s="756"/>
      <c r="K604" s="756"/>
      <c r="L604" s="756"/>
      <c r="M604" s="757"/>
      <c r="N604" s="747"/>
      <c r="O604" s="747"/>
      <c r="P604" s="747"/>
      <c r="Q604" s="921" t="s">
        <v>213</v>
      </c>
      <c r="R604" s="281" t="s">
        <v>422</v>
      </c>
      <c r="S604" s="914" t="s">
        <v>212</v>
      </c>
      <c r="T604" s="915"/>
      <c r="U604" s="915"/>
      <c r="V604" s="915"/>
      <c r="W604" s="915"/>
      <c r="X604" s="915"/>
      <c r="Y604" s="915"/>
      <c r="Z604" s="915"/>
      <c r="AA604" s="915"/>
      <c r="AB604" s="915"/>
      <c r="AC604" s="915"/>
      <c r="AD604" s="926"/>
      <c r="AE604" s="914" t="s">
        <v>242</v>
      </c>
      <c r="AF604" s="915"/>
      <c r="AG604" s="915"/>
      <c r="AH604" s="915"/>
      <c r="AI604" s="915"/>
      <c r="AJ604" s="915"/>
      <c r="AK604" s="915"/>
      <c r="AL604" s="915"/>
      <c r="AM604" s="915"/>
      <c r="AN604" s="915"/>
      <c r="AO604" s="915"/>
      <c r="AP604" s="915"/>
      <c r="AQ604" s="915"/>
      <c r="AR604" s="915"/>
      <c r="AS604" s="916"/>
    </row>
    <row r="605" spans="1:45" ht="68.25" customHeight="1">
      <c r="B605" s="918"/>
      <c r="C605" s="920"/>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22"/>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GS&gt;50 kW</v>
      </c>
      <c r="AH605" s="282" t="str">
        <f>'1.  LRAMVA Summary'!$G$53</f>
        <v>Streetlighting</v>
      </c>
      <c r="AI605" s="282" t="str">
        <f>'1.  LRAMVA Summary'!$H$53</f>
        <v>USL</v>
      </c>
      <c r="AJ605" s="282" t="str">
        <f>'1.  LRAMVA Summary'!$I$53</f>
        <v/>
      </c>
      <c r="AK605" s="282" t="str">
        <f>'1.  LRAMVA Summary'!$J$53</f>
        <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501</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kWh</v>
      </c>
      <c r="AJ606" s="288">
        <f>'1.  LRAMVA Summary'!$I$54</f>
        <v>0</v>
      </c>
      <c r="AK606" s="288">
        <f>'1.  LRAMVA Summary'!$J$54</f>
        <v>0</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hidden="1" outlineLevel="1">
      <c r="A607" s="521"/>
      <c r="B607" s="493" t="s">
        <v>494</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hidden="1"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hidden="1" outlineLevel="1">
      <c r="A609" s="521"/>
      <c r="B609" s="291" t="s">
        <v>309</v>
      </c>
      <c r="C609" s="288" t="s">
        <v>163</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562">AF608</f>
        <v>0</v>
      </c>
      <c r="AG609" s="407">
        <f t="shared" ref="AG609" si="1563">AG608</f>
        <v>0</v>
      </c>
      <c r="AH609" s="407">
        <f t="shared" ref="AH609" si="1564">AH608</f>
        <v>0</v>
      </c>
      <c r="AI609" s="407">
        <f t="shared" ref="AI609" si="1565">AI608</f>
        <v>0</v>
      </c>
      <c r="AJ609" s="407">
        <f t="shared" ref="AJ609" si="1566">AJ608</f>
        <v>0</v>
      </c>
      <c r="AK609" s="407">
        <f t="shared" ref="AK609" si="1567">AK608</f>
        <v>0</v>
      </c>
      <c r="AL609" s="407">
        <f t="shared" ref="AL609" si="1568">AL608</f>
        <v>0</v>
      </c>
      <c r="AM609" s="407">
        <f t="shared" ref="AM609" si="1569">AM608</f>
        <v>0</v>
      </c>
      <c r="AN609" s="407">
        <f t="shared" ref="AN609" si="1570">AN608</f>
        <v>0</v>
      </c>
      <c r="AO609" s="407">
        <f t="shared" ref="AO609" si="1571">AO608</f>
        <v>0</v>
      </c>
      <c r="AP609" s="407">
        <f t="shared" ref="AP609" si="1572">AP608</f>
        <v>0</v>
      </c>
      <c r="AQ609" s="407">
        <f t="shared" ref="AQ609" si="1573">AQ608</f>
        <v>0</v>
      </c>
      <c r="AR609" s="407">
        <f t="shared" ref="AR609" si="1574">AR608</f>
        <v>0</v>
      </c>
      <c r="AS609" s="294"/>
    </row>
    <row r="610" spans="1:45" ht="15.75" hidden="1" outlineLevel="1">
      <c r="A610" s="521"/>
      <c r="B610" s="295"/>
      <c r="C610" s="296"/>
      <c r="D610" s="296"/>
      <c r="E610" s="296"/>
      <c r="F610" s="296"/>
      <c r="G610" s="296"/>
      <c r="H610" s="296"/>
      <c r="I610" s="296"/>
      <c r="J610" s="748"/>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hidden="1"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hidden="1"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575">AF611</f>
        <v>0</v>
      </c>
      <c r="AG612" s="407">
        <f t="shared" ref="AG612" si="1576">AG611</f>
        <v>0</v>
      </c>
      <c r="AH612" s="407">
        <f t="shared" ref="AH612" si="1577">AH611</f>
        <v>0</v>
      </c>
      <c r="AI612" s="407">
        <f t="shared" ref="AI612" si="1578">AI611</f>
        <v>0</v>
      </c>
      <c r="AJ612" s="407">
        <f t="shared" ref="AJ612" si="1579">AJ611</f>
        <v>0</v>
      </c>
      <c r="AK612" s="407">
        <f t="shared" ref="AK612" si="1580">AK611</f>
        <v>0</v>
      </c>
      <c r="AL612" s="407">
        <f t="shared" ref="AL612" si="1581">AL611</f>
        <v>0</v>
      </c>
      <c r="AM612" s="407">
        <f t="shared" ref="AM612" si="1582">AM611</f>
        <v>0</v>
      </c>
      <c r="AN612" s="407">
        <f t="shared" ref="AN612" si="1583">AN611</f>
        <v>0</v>
      </c>
      <c r="AO612" s="407">
        <f t="shared" ref="AO612" si="1584">AO611</f>
        <v>0</v>
      </c>
      <c r="AP612" s="407">
        <f t="shared" ref="AP612" si="1585">AP611</f>
        <v>0</v>
      </c>
      <c r="AQ612" s="407">
        <f t="shared" ref="AQ612" si="1586">AQ611</f>
        <v>0</v>
      </c>
      <c r="AR612" s="407">
        <f t="shared" ref="AR612" si="1587">AR611</f>
        <v>0</v>
      </c>
      <c r="AS612" s="294"/>
    </row>
    <row r="613" spans="1:45" ht="15.75" hidden="1"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hidden="1"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hidden="1"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588">AF614</f>
        <v>0</v>
      </c>
      <c r="AG615" s="407">
        <f t="shared" ref="AG615" si="1589">AG614</f>
        <v>0</v>
      </c>
      <c r="AH615" s="407">
        <f t="shared" ref="AH615" si="1590">AH614</f>
        <v>0</v>
      </c>
      <c r="AI615" s="407">
        <f t="shared" ref="AI615" si="1591">AI614</f>
        <v>0</v>
      </c>
      <c r="AJ615" s="407">
        <f t="shared" ref="AJ615" si="1592">AJ614</f>
        <v>0</v>
      </c>
      <c r="AK615" s="407">
        <f t="shared" ref="AK615" si="1593">AK614</f>
        <v>0</v>
      </c>
      <c r="AL615" s="407">
        <f t="shared" ref="AL615" si="1594">AL614</f>
        <v>0</v>
      </c>
      <c r="AM615" s="407">
        <f t="shared" ref="AM615" si="1595">AM614</f>
        <v>0</v>
      </c>
      <c r="AN615" s="407">
        <f t="shared" ref="AN615" si="1596">AN614</f>
        <v>0</v>
      </c>
      <c r="AO615" s="407">
        <f t="shared" ref="AO615" si="1597">AO614</f>
        <v>0</v>
      </c>
      <c r="AP615" s="407">
        <f t="shared" ref="AP615" si="1598">AP614</f>
        <v>0</v>
      </c>
      <c r="AQ615" s="407">
        <f t="shared" ref="AQ615" si="1599">AQ614</f>
        <v>0</v>
      </c>
      <c r="AR615" s="407">
        <f t="shared" ref="AR615" si="1600">AR614</f>
        <v>0</v>
      </c>
      <c r="AS615" s="294"/>
    </row>
    <row r="616" spans="1:45" hidden="1"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hidden="1" outlineLevel="1">
      <c r="A617" s="521">
        <v>4</v>
      </c>
      <c r="B617" s="509" t="s">
        <v>653</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hidden="1"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601">AF617</f>
        <v>0</v>
      </c>
      <c r="AG618" s="407">
        <f t="shared" ref="AG618" si="1602">AG617</f>
        <v>0</v>
      </c>
      <c r="AH618" s="407">
        <f t="shared" ref="AH618" si="1603">AH617</f>
        <v>0</v>
      </c>
      <c r="AI618" s="407">
        <f t="shared" ref="AI618" si="1604">AI617</f>
        <v>0</v>
      </c>
      <c r="AJ618" s="407">
        <f t="shared" ref="AJ618" si="1605">AJ617</f>
        <v>0</v>
      </c>
      <c r="AK618" s="407">
        <f t="shared" ref="AK618" si="1606">AK617</f>
        <v>0</v>
      </c>
      <c r="AL618" s="407">
        <f t="shared" ref="AL618" si="1607">AL617</f>
        <v>0</v>
      </c>
      <c r="AM618" s="407">
        <f t="shared" ref="AM618" si="1608">AM617</f>
        <v>0</v>
      </c>
      <c r="AN618" s="407">
        <f t="shared" ref="AN618" si="1609">AN617</f>
        <v>0</v>
      </c>
      <c r="AO618" s="407">
        <f t="shared" ref="AO618" si="1610">AO617</f>
        <v>0</v>
      </c>
      <c r="AP618" s="407">
        <f t="shared" ref="AP618" si="1611">AP617</f>
        <v>0</v>
      </c>
      <c r="AQ618" s="407">
        <f t="shared" ref="AQ618" si="1612">AQ617</f>
        <v>0</v>
      </c>
      <c r="AR618" s="407">
        <f t="shared" ref="AR618" si="1613">AR617</f>
        <v>0</v>
      </c>
      <c r="AS618" s="294"/>
    </row>
    <row r="619" spans="1:45" hidden="1"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hidden="1"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hidden="1"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614">AF620</f>
        <v>0</v>
      </c>
      <c r="AG621" s="407">
        <f t="shared" ref="AG621" si="1615">AG620</f>
        <v>0</v>
      </c>
      <c r="AH621" s="407">
        <f t="shared" ref="AH621" si="1616">AH620</f>
        <v>0</v>
      </c>
      <c r="AI621" s="407">
        <f t="shared" ref="AI621" si="1617">AI620</f>
        <v>0</v>
      </c>
      <c r="AJ621" s="407">
        <f t="shared" ref="AJ621" si="1618">AJ620</f>
        <v>0</v>
      </c>
      <c r="AK621" s="407">
        <f t="shared" ref="AK621" si="1619">AK620</f>
        <v>0</v>
      </c>
      <c r="AL621" s="407">
        <f t="shared" ref="AL621" si="1620">AL620</f>
        <v>0</v>
      </c>
      <c r="AM621" s="407">
        <f t="shared" ref="AM621" si="1621">AM620</f>
        <v>0</v>
      </c>
      <c r="AN621" s="407">
        <f t="shared" ref="AN621" si="1622">AN620</f>
        <v>0</v>
      </c>
      <c r="AO621" s="407">
        <f t="shared" ref="AO621" si="1623">AO620</f>
        <v>0</v>
      </c>
      <c r="AP621" s="407">
        <f t="shared" ref="AP621" si="1624">AP620</f>
        <v>0</v>
      </c>
      <c r="AQ621" s="407">
        <f t="shared" ref="AQ621" si="1625">AQ620</f>
        <v>0</v>
      </c>
      <c r="AR621" s="407">
        <f t="shared" ref="AR621" si="1626">AR620</f>
        <v>0</v>
      </c>
      <c r="AS621" s="294"/>
    </row>
    <row r="622" spans="1:45" hidden="1"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hidden="1" outlineLevel="1">
      <c r="A623" s="521"/>
      <c r="B623" s="316" t="s">
        <v>495</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hidden="1"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hidden="1" outlineLevel="1">
      <c r="A625" s="521"/>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627">AF624</f>
        <v>0</v>
      </c>
      <c r="AG625" s="407">
        <f t="shared" ref="AG625" si="1628">AG624</f>
        <v>0</v>
      </c>
      <c r="AH625" s="407">
        <f t="shared" ref="AH625" si="1629">AH624</f>
        <v>0</v>
      </c>
      <c r="AI625" s="407">
        <f t="shared" ref="AI625" si="1630">AI624</f>
        <v>0</v>
      </c>
      <c r="AJ625" s="407">
        <f t="shared" ref="AJ625" si="1631">AJ624</f>
        <v>0</v>
      </c>
      <c r="AK625" s="407">
        <f t="shared" ref="AK625" si="1632">AK624</f>
        <v>0</v>
      </c>
      <c r="AL625" s="407">
        <f t="shared" ref="AL625" si="1633">AL624</f>
        <v>0</v>
      </c>
      <c r="AM625" s="407">
        <f t="shared" ref="AM625" si="1634">AM624</f>
        <v>0</v>
      </c>
      <c r="AN625" s="407">
        <f t="shared" ref="AN625" si="1635">AN624</f>
        <v>0</v>
      </c>
      <c r="AO625" s="407">
        <f t="shared" ref="AO625" si="1636">AO624</f>
        <v>0</v>
      </c>
      <c r="AP625" s="407">
        <f t="shared" ref="AP625" si="1637">AP624</f>
        <v>0</v>
      </c>
      <c r="AQ625" s="407">
        <f t="shared" ref="AQ625" si="1638">AQ624</f>
        <v>0</v>
      </c>
      <c r="AR625" s="407">
        <f t="shared" ref="AR625" si="1639">AR624</f>
        <v>0</v>
      </c>
      <c r="AS625" s="308"/>
    </row>
    <row r="626" spans="1:45" hidden="1"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hidden="1"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hidden="1"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640">AF627</f>
        <v>0</v>
      </c>
      <c r="AG628" s="407">
        <f t="shared" ref="AG628" si="1641">AG627</f>
        <v>0</v>
      </c>
      <c r="AH628" s="407">
        <f t="shared" ref="AH628" si="1642">AH627</f>
        <v>0</v>
      </c>
      <c r="AI628" s="407">
        <f t="shared" ref="AI628" si="1643">AI627</f>
        <v>0</v>
      </c>
      <c r="AJ628" s="407">
        <f t="shared" ref="AJ628" si="1644">AJ627</f>
        <v>0</v>
      </c>
      <c r="AK628" s="407">
        <f t="shared" ref="AK628" si="1645">AK627</f>
        <v>0</v>
      </c>
      <c r="AL628" s="407">
        <f t="shared" ref="AL628" si="1646">AL627</f>
        <v>0</v>
      </c>
      <c r="AM628" s="407">
        <f t="shared" ref="AM628" si="1647">AM627</f>
        <v>0</v>
      </c>
      <c r="AN628" s="407">
        <f t="shared" ref="AN628" si="1648">AN627</f>
        <v>0</v>
      </c>
      <c r="AO628" s="407">
        <f t="shared" ref="AO628" si="1649">AO627</f>
        <v>0</v>
      </c>
      <c r="AP628" s="407">
        <f t="shared" ref="AP628" si="1650">AP627</f>
        <v>0</v>
      </c>
      <c r="AQ628" s="407">
        <f t="shared" ref="AQ628" si="1651">AQ627</f>
        <v>0</v>
      </c>
      <c r="AR628" s="407">
        <f t="shared" ref="AR628" si="1652">AR627</f>
        <v>0</v>
      </c>
      <c r="AS628" s="308"/>
    </row>
    <row r="629" spans="1:45" hidden="1"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hidden="1"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hidden="1"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653">AF630</f>
        <v>0</v>
      </c>
      <c r="AG631" s="407">
        <f t="shared" ref="AG631" si="1654">AG630</f>
        <v>0</v>
      </c>
      <c r="AH631" s="407">
        <f t="shared" ref="AH631" si="1655">AH630</f>
        <v>0</v>
      </c>
      <c r="AI631" s="407">
        <f t="shared" ref="AI631" si="1656">AI630</f>
        <v>0</v>
      </c>
      <c r="AJ631" s="407">
        <f t="shared" ref="AJ631" si="1657">AJ630</f>
        <v>0</v>
      </c>
      <c r="AK631" s="407">
        <f t="shared" ref="AK631" si="1658">AK630</f>
        <v>0</v>
      </c>
      <c r="AL631" s="407">
        <f t="shared" ref="AL631" si="1659">AL630</f>
        <v>0</v>
      </c>
      <c r="AM631" s="407">
        <f t="shared" ref="AM631" si="1660">AM630</f>
        <v>0</v>
      </c>
      <c r="AN631" s="407">
        <f t="shared" ref="AN631" si="1661">AN630</f>
        <v>0</v>
      </c>
      <c r="AO631" s="407">
        <f t="shared" ref="AO631" si="1662">AO630</f>
        <v>0</v>
      </c>
      <c r="AP631" s="407">
        <f t="shared" ref="AP631" si="1663">AP630</f>
        <v>0</v>
      </c>
      <c r="AQ631" s="407">
        <f t="shared" ref="AQ631" si="1664">AQ630</f>
        <v>0</v>
      </c>
      <c r="AR631" s="407">
        <f t="shared" ref="AR631" si="1665">AR630</f>
        <v>0</v>
      </c>
      <c r="AS631" s="308"/>
    </row>
    <row r="632" spans="1:45" hidden="1"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hidden="1"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hidden="1"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666">AF633</f>
        <v>0</v>
      </c>
      <c r="AG634" s="407">
        <f t="shared" ref="AG634" si="1667">AG633</f>
        <v>0</v>
      </c>
      <c r="AH634" s="407">
        <f t="shared" ref="AH634" si="1668">AH633</f>
        <v>0</v>
      </c>
      <c r="AI634" s="407">
        <f t="shared" ref="AI634" si="1669">AI633</f>
        <v>0</v>
      </c>
      <c r="AJ634" s="407">
        <f t="shared" ref="AJ634" si="1670">AJ633</f>
        <v>0</v>
      </c>
      <c r="AK634" s="407">
        <f t="shared" ref="AK634" si="1671">AK633</f>
        <v>0</v>
      </c>
      <c r="AL634" s="407">
        <f t="shared" ref="AL634" si="1672">AL633</f>
        <v>0</v>
      </c>
      <c r="AM634" s="407">
        <f t="shared" ref="AM634" si="1673">AM633</f>
        <v>0</v>
      </c>
      <c r="AN634" s="407">
        <f t="shared" ref="AN634" si="1674">AN633</f>
        <v>0</v>
      </c>
      <c r="AO634" s="407">
        <f t="shared" ref="AO634" si="1675">AO633</f>
        <v>0</v>
      </c>
      <c r="AP634" s="407">
        <f t="shared" ref="AP634" si="1676">AP633</f>
        <v>0</v>
      </c>
      <c r="AQ634" s="407">
        <f t="shared" ref="AQ634" si="1677">AQ633</f>
        <v>0</v>
      </c>
      <c r="AR634" s="407">
        <f t="shared" ref="AR634" si="1678">AR633</f>
        <v>0</v>
      </c>
      <c r="AS634" s="308"/>
    </row>
    <row r="635" spans="1:45" hidden="1"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hidden="1"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hidden="1" outlineLevel="1">
      <c r="A637" s="521"/>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679">AF636</f>
        <v>0</v>
      </c>
      <c r="AG637" s="407">
        <f t="shared" ref="AG637" si="1680">AG636</f>
        <v>0</v>
      </c>
      <c r="AH637" s="407">
        <f t="shared" ref="AH637" si="1681">AH636</f>
        <v>0</v>
      </c>
      <c r="AI637" s="407">
        <f t="shared" ref="AI637" si="1682">AI636</f>
        <v>0</v>
      </c>
      <c r="AJ637" s="407">
        <f t="shared" ref="AJ637" si="1683">AJ636</f>
        <v>0</v>
      </c>
      <c r="AK637" s="407">
        <f t="shared" ref="AK637" si="1684">AK636</f>
        <v>0</v>
      </c>
      <c r="AL637" s="407">
        <f t="shared" ref="AL637" si="1685">AL636</f>
        <v>0</v>
      </c>
      <c r="AM637" s="407">
        <f t="shared" ref="AM637" si="1686">AM636</f>
        <v>0</v>
      </c>
      <c r="AN637" s="407">
        <f t="shared" ref="AN637" si="1687">AN636</f>
        <v>0</v>
      </c>
      <c r="AO637" s="407">
        <f t="shared" ref="AO637" si="1688">AO636</f>
        <v>0</v>
      </c>
      <c r="AP637" s="407">
        <f t="shared" ref="AP637" si="1689">AP636</f>
        <v>0</v>
      </c>
      <c r="AQ637" s="407">
        <f t="shared" ref="AQ637" si="1690">AQ636</f>
        <v>0</v>
      </c>
      <c r="AR637" s="407">
        <f t="shared" ref="AR637" si="1691">AR636</f>
        <v>0</v>
      </c>
      <c r="AS637" s="308"/>
    </row>
    <row r="638" spans="1:45" hidden="1"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hidden="1"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hidden="1"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hidden="1" outlineLevel="1">
      <c r="A641" s="521"/>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692">AF640</f>
        <v>0</v>
      </c>
      <c r="AG641" s="407">
        <f t="shared" ref="AG641" si="1693">AG640</f>
        <v>0</v>
      </c>
      <c r="AH641" s="407">
        <f t="shared" ref="AH641" si="1694">AH640</f>
        <v>0</v>
      </c>
      <c r="AI641" s="407">
        <f t="shared" ref="AI641" si="1695">AI640</f>
        <v>0</v>
      </c>
      <c r="AJ641" s="407">
        <f t="shared" ref="AJ641" si="1696">AJ640</f>
        <v>0</v>
      </c>
      <c r="AK641" s="407">
        <f t="shared" ref="AK641" si="1697">AK640</f>
        <v>0</v>
      </c>
      <c r="AL641" s="407">
        <f t="shared" ref="AL641" si="1698">AL640</f>
        <v>0</v>
      </c>
      <c r="AM641" s="407">
        <f t="shared" ref="AM641" si="1699">AM640</f>
        <v>0</v>
      </c>
      <c r="AN641" s="407">
        <f t="shared" ref="AN641" si="1700">AN640</f>
        <v>0</v>
      </c>
      <c r="AO641" s="407">
        <f t="shared" ref="AO641" si="1701">AO640</f>
        <v>0</v>
      </c>
      <c r="AP641" s="407">
        <f t="shared" ref="AP641" si="1702">AP640</f>
        <v>0</v>
      </c>
      <c r="AQ641" s="407">
        <f t="shared" ref="AQ641" si="1703">AQ640</f>
        <v>0</v>
      </c>
      <c r="AR641" s="407">
        <f t="shared" ref="AR641" si="1704">AR640</f>
        <v>0</v>
      </c>
      <c r="AS641" s="294"/>
    </row>
    <row r="642" spans="1:46" hidden="1"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hidden="1"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hidden="1"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705">AF643</f>
        <v>0</v>
      </c>
      <c r="AG644" s="407">
        <f t="shared" ref="AG644" si="1706">AG643</f>
        <v>0</v>
      </c>
      <c r="AH644" s="407">
        <f t="shared" ref="AH644" si="1707">AH643</f>
        <v>0</v>
      </c>
      <c r="AI644" s="407">
        <f t="shared" ref="AI644" si="1708">AI643</f>
        <v>0</v>
      </c>
      <c r="AJ644" s="407">
        <f t="shared" ref="AJ644" si="1709">AJ643</f>
        <v>0</v>
      </c>
      <c r="AK644" s="407">
        <f t="shared" ref="AK644" si="1710">AK643</f>
        <v>0</v>
      </c>
      <c r="AL644" s="407">
        <f t="shared" ref="AL644" si="1711">AL643</f>
        <v>0</v>
      </c>
      <c r="AM644" s="407">
        <f t="shared" ref="AM644" si="1712">AM643</f>
        <v>0</v>
      </c>
      <c r="AN644" s="407">
        <f t="shared" ref="AN644" si="1713">AN643</f>
        <v>0</v>
      </c>
      <c r="AO644" s="407">
        <f t="shared" ref="AO644" si="1714">AO643</f>
        <v>0</v>
      </c>
      <c r="AP644" s="407">
        <f t="shared" ref="AP644" si="1715">AP643</f>
        <v>0</v>
      </c>
      <c r="AQ644" s="407">
        <f t="shared" ref="AQ644" si="1716">AQ643</f>
        <v>0</v>
      </c>
      <c r="AR644" s="407">
        <f t="shared" ref="AR644" si="1717">AR643</f>
        <v>0</v>
      </c>
      <c r="AS644" s="294"/>
    </row>
    <row r="645" spans="1:46" hidden="1"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hidden="1"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hidden="1"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718">AF646</f>
        <v>0</v>
      </c>
      <c r="AG647" s="407">
        <f t="shared" ref="AG647" si="1719">AG646</f>
        <v>0</v>
      </c>
      <c r="AH647" s="407">
        <f t="shared" ref="AH647" si="1720">AH646</f>
        <v>0</v>
      </c>
      <c r="AI647" s="407">
        <f t="shared" ref="AI647" si="1721">AI646</f>
        <v>0</v>
      </c>
      <c r="AJ647" s="407">
        <f t="shared" ref="AJ647" si="1722">AJ646</f>
        <v>0</v>
      </c>
      <c r="AK647" s="407">
        <f t="shared" ref="AK647" si="1723">AK646</f>
        <v>0</v>
      </c>
      <c r="AL647" s="407">
        <f t="shared" ref="AL647" si="1724">AL646</f>
        <v>0</v>
      </c>
      <c r="AM647" s="407">
        <f t="shared" ref="AM647" si="1725">AM646</f>
        <v>0</v>
      </c>
      <c r="AN647" s="407">
        <f t="shared" ref="AN647" si="1726">AN646</f>
        <v>0</v>
      </c>
      <c r="AO647" s="407">
        <f t="shared" ref="AO647" si="1727">AO646</f>
        <v>0</v>
      </c>
      <c r="AP647" s="407">
        <f t="shared" ref="AP647" si="1728">AP646</f>
        <v>0</v>
      </c>
      <c r="AQ647" s="407">
        <f t="shared" ref="AQ647" si="1729">AQ646</f>
        <v>0</v>
      </c>
      <c r="AR647" s="407">
        <f t="shared" ref="AR647" si="1730">AR646</f>
        <v>0</v>
      </c>
      <c r="AS647" s="303"/>
    </row>
    <row r="648" spans="1:46" hidden="1"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hidden="1"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hidden="1"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hidden="1" outlineLevel="1">
      <c r="A651" s="521"/>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731">AF650</f>
        <v>0</v>
      </c>
      <c r="AG651" s="407">
        <f t="shared" ref="AG651" si="1732">AG650</f>
        <v>0</v>
      </c>
      <c r="AH651" s="407">
        <f t="shared" ref="AH651" si="1733">AH650</f>
        <v>0</v>
      </c>
      <c r="AI651" s="407">
        <f t="shared" ref="AI651" si="1734">AI650</f>
        <v>0</v>
      </c>
      <c r="AJ651" s="407">
        <f t="shared" ref="AJ651" si="1735">AJ650</f>
        <v>0</v>
      </c>
      <c r="AK651" s="407">
        <f t="shared" ref="AK651" si="1736">AK650</f>
        <v>0</v>
      </c>
      <c r="AL651" s="407">
        <f t="shared" ref="AL651" si="1737">AL650</f>
        <v>0</v>
      </c>
      <c r="AM651" s="407">
        <f t="shared" ref="AM651" si="1738">AM650</f>
        <v>0</v>
      </c>
      <c r="AN651" s="407">
        <f t="shared" ref="AN651" si="1739">AN650</f>
        <v>0</v>
      </c>
      <c r="AO651" s="407">
        <f t="shared" ref="AO651" si="1740">AO650</f>
        <v>0</v>
      </c>
      <c r="AP651" s="407">
        <f t="shared" ref="AP651" si="1741">AP650</f>
        <v>0</v>
      </c>
      <c r="AQ651" s="407">
        <f t="shared" ref="AQ651" si="1742">AQ650</f>
        <v>0</v>
      </c>
      <c r="AR651" s="407">
        <f t="shared" ref="AR651" si="1743">AR650</f>
        <v>0</v>
      </c>
      <c r="AS651" s="505"/>
      <c r="AT651" s="616"/>
    </row>
    <row r="652" spans="1:46" hidden="1"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hidden="1" outlineLevel="1">
      <c r="A653" s="521"/>
      <c r="B653" s="285" t="s">
        <v>487</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hidden="1" outlineLevel="1">
      <c r="A654" s="521">
        <v>15</v>
      </c>
      <c r="B654" s="291" t="s">
        <v>492</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hidden="1" outlineLevel="1">
      <c r="A655" s="521"/>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744">AF654</f>
        <v>0</v>
      </c>
      <c r="AG655" s="407">
        <f t="shared" si="1744"/>
        <v>0</v>
      </c>
      <c r="AH655" s="407">
        <f t="shared" si="1744"/>
        <v>0</v>
      </c>
      <c r="AI655" s="407">
        <f t="shared" si="1744"/>
        <v>0</v>
      </c>
      <c r="AJ655" s="407">
        <f t="shared" si="1744"/>
        <v>0</v>
      </c>
      <c r="AK655" s="407">
        <f t="shared" si="1744"/>
        <v>0</v>
      </c>
      <c r="AL655" s="407">
        <f t="shared" si="1744"/>
        <v>0</v>
      </c>
      <c r="AM655" s="407">
        <f t="shared" si="1744"/>
        <v>0</v>
      </c>
      <c r="AN655" s="407">
        <f t="shared" si="1744"/>
        <v>0</v>
      </c>
      <c r="AO655" s="407">
        <f t="shared" si="1744"/>
        <v>0</v>
      </c>
      <c r="AP655" s="407">
        <f t="shared" si="1744"/>
        <v>0</v>
      </c>
      <c r="AQ655" s="407">
        <f t="shared" si="1744"/>
        <v>0</v>
      </c>
      <c r="AR655" s="407">
        <f t="shared" si="1744"/>
        <v>0</v>
      </c>
      <c r="AS655" s="294"/>
    </row>
    <row r="656" spans="1:46" hidden="1"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hidden="1" outlineLevel="1">
      <c r="A657" s="521">
        <v>16</v>
      </c>
      <c r="B657" s="321" t="s">
        <v>488</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hidden="1"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745">AF657</f>
        <v>0</v>
      </c>
      <c r="AG658" s="407">
        <f t="shared" si="1745"/>
        <v>0</v>
      </c>
      <c r="AH658" s="407">
        <f t="shared" si="1745"/>
        <v>0</v>
      </c>
      <c r="AI658" s="407">
        <f t="shared" si="1745"/>
        <v>0</v>
      </c>
      <c r="AJ658" s="407">
        <f t="shared" si="1745"/>
        <v>0</v>
      </c>
      <c r="AK658" s="407">
        <f t="shared" si="1745"/>
        <v>0</v>
      </c>
      <c r="AL658" s="407">
        <f t="shared" si="1745"/>
        <v>0</v>
      </c>
      <c r="AM658" s="407">
        <f t="shared" si="1745"/>
        <v>0</v>
      </c>
      <c r="AN658" s="407">
        <f t="shared" si="1745"/>
        <v>0</v>
      </c>
      <c r="AO658" s="407">
        <f t="shared" si="1745"/>
        <v>0</v>
      </c>
      <c r="AP658" s="407">
        <f t="shared" si="1745"/>
        <v>0</v>
      </c>
      <c r="AQ658" s="407">
        <f t="shared" si="1745"/>
        <v>0</v>
      </c>
      <c r="AR658" s="407">
        <f t="shared" si="1745"/>
        <v>0</v>
      </c>
      <c r="AS658" s="294"/>
    </row>
    <row r="659" spans="1:45" s="280" customFormat="1" hidden="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hidden="1" outlineLevel="1">
      <c r="A660" s="521"/>
      <c r="B660" s="508" t="s">
        <v>493</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hidden="1"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hidden="1" outlineLevel="1">
      <c r="A662" s="521"/>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746">AF661</f>
        <v>0</v>
      </c>
      <c r="AG662" s="407">
        <f t="shared" si="1746"/>
        <v>0</v>
      </c>
      <c r="AH662" s="407">
        <f t="shared" si="1746"/>
        <v>0</v>
      </c>
      <c r="AI662" s="407">
        <f t="shared" si="1746"/>
        <v>0</v>
      </c>
      <c r="AJ662" s="407">
        <f t="shared" si="1746"/>
        <v>0</v>
      </c>
      <c r="AK662" s="407">
        <f t="shared" si="1746"/>
        <v>0</v>
      </c>
      <c r="AL662" s="407">
        <f t="shared" si="1746"/>
        <v>0</v>
      </c>
      <c r="AM662" s="407">
        <f t="shared" si="1746"/>
        <v>0</v>
      </c>
      <c r="AN662" s="407">
        <f t="shared" si="1746"/>
        <v>0</v>
      </c>
      <c r="AO662" s="407">
        <f t="shared" si="1746"/>
        <v>0</v>
      </c>
      <c r="AP662" s="407">
        <f t="shared" si="1746"/>
        <v>0</v>
      </c>
      <c r="AQ662" s="407">
        <f t="shared" si="1746"/>
        <v>0</v>
      </c>
      <c r="AR662" s="407">
        <f t="shared" si="1746"/>
        <v>0</v>
      </c>
      <c r="AS662" s="303"/>
    </row>
    <row r="663" spans="1:45" hidden="1"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hidden="1"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hidden="1"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747">AF664</f>
        <v>0</v>
      </c>
      <c r="AG665" s="407">
        <f t="shared" si="1747"/>
        <v>0</v>
      </c>
      <c r="AH665" s="407">
        <f t="shared" si="1747"/>
        <v>0</v>
      </c>
      <c r="AI665" s="407">
        <f t="shared" si="1747"/>
        <v>0</v>
      </c>
      <c r="AJ665" s="407">
        <f t="shared" si="1747"/>
        <v>0</v>
      </c>
      <c r="AK665" s="407">
        <f t="shared" si="1747"/>
        <v>0</v>
      </c>
      <c r="AL665" s="407">
        <f t="shared" si="1747"/>
        <v>0</v>
      </c>
      <c r="AM665" s="407">
        <f t="shared" si="1747"/>
        <v>0</v>
      </c>
      <c r="AN665" s="407">
        <f t="shared" si="1747"/>
        <v>0</v>
      </c>
      <c r="AO665" s="407">
        <f t="shared" si="1747"/>
        <v>0</v>
      </c>
      <c r="AP665" s="407">
        <f t="shared" si="1747"/>
        <v>0</v>
      </c>
      <c r="AQ665" s="407">
        <f t="shared" si="1747"/>
        <v>0</v>
      </c>
      <c r="AR665" s="407">
        <f t="shared" si="1747"/>
        <v>0</v>
      </c>
      <c r="AS665" s="303"/>
    </row>
    <row r="666" spans="1:45" hidden="1"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hidden="1"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hidden="1"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748">AF667</f>
        <v>0</v>
      </c>
      <c r="AG668" s="407">
        <f t="shared" si="1748"/>
        <v>0</v>
      </c>
      <c r="AH668" s="407">
        <f t="shared" si="1748"/>
        <v>0</v>
      </c>
      <c r="AI668" s="407">
        <f t="shared" si="1748"/>
        <v>0</v>
      </c>
      <c r="AJ668" s="407">
        <f t="shared" si="1748"/>
        <v>0</v>
      </c>
      <c r="AK668" s="407">
        <f t="shared" si="1748"/>
        <v>0</v>
      </c>
      <c r="AL668" s="407">
        <f t="shared" si="1748"/>
        <v>0</v>
      </c>
      <c r="AM668" s="407">
        <f t="shared" si="1748"/>
        <v>0</v>
      </c>
      <c r="AN668" s="407">
        <f t="shared" si="1748"/>
        <v>0</v>
      </c>
      <c r="AO668" s="407">
        <f t="shared" si="1748"/>
        <v>0</v>
      </c>
      <c r="AP668" s="407">
        <f t="shared" si="1748"/>
        <v>0</v>
      </c>
      <c r="AQ668" s="407">
        <f t="shared" si="1748"/>
        <v>0</v>
      </c>
      <c r="AR668" s="407">
        <f t="shared" si="1748"/>
        <v>0</v>
      </c>
      <c r="AS668" s="294"/>
    </row>
    <row r="669" spans="1:45" hidden="1"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hidden="1"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hidden="1"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749">AF670</f>
        <v>0</v>
      </c>
      <c r="AG671" s="407">
        <f t="shared" si="1749"/>
        <v>0</v>
      </c>
      <c r="AH671" s="407">
        <f t="shared" si="1749"/>
        <v>0</v>
      </c>
      <c r="AI671" s="407">
        <f t="shared" si="1749"/>
        <v>0</v>
      </c>
      <c r="AJ671" s="407">
        <f t="shared" si="1749"/>
        <v>0</v>
      </c>
      <c r="AK671" s="407">
        <f t="shared" si="1749"/>
        <v>0</v>
      </c>
      <c r="AL671" s="407">
        <f t="shared" si="1749"/>
        <v>0</v>
      </c>
      <c r="AM671" s="407">
        <f t="shared" si="1749"/>
        <v>0</v>
      </c>
      <c r="AN671" s="407">
        <f t="shared" si="1749"/>
        <v>0</v>
      </c>
      <c r="AO671" s="407">
        <f t="shared" si="1749"/>
        <v>0</v>
      </c>
      <c r="AP671" s="407">
        <f t="shared" si="1749"/>
        <v>0</v>
      </c>
      <c r="AQ671" s="407">
        <f t="shared" si="1749"/>
        <v>0</v>
      </c>
      <c r="AR671" s="407">
        <f t="shared" si="1749"/>
        <v>0</v>
      </c>
      <c r="AS671" s="303"/>
    </row>
    <row r="672" spans="1:45" ht="15.75" hidden="1"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hidden="1" outlineLevel="1">
      <c r="A673" s="521"/>
      <c r="B673" s="507" t="s">
        <v>500</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hidden="1" outlineLevel="1">
      <c r="A674" s="521"/>
      <c r="B674" s="493" t="s">
        <v>496</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hidden="1" outlineLevel="1">
      <c r="A675" s="521">
        <v>21</v>
      </c>
      <c r="B675" s="424" t="s">
        <v>113</v>
      </c>
      <c r="C675" s="288" t="s">
        <v>25</v>
      </c>
      <c r="D675" s="292">
        <v>483223</v>
      </c>
      <c r="E675" s="292">
        <v>479250</v>
      </c>
      <c r="F675" s="292">
        <v>479250</v>
      </c>
      <c r="G675" s="292">
        <v>479250</v>
      </c>
      <c r="H675" s="292">
        <v>479250</v>
      </c>
      <c r="I675" s="292">
        <v>479250</v>
      </c>
      <c r="J675" s="292">
        <v>479250</v>
      </c>
      <c r="K675" s="292">
        <v>479250</v>
      </c>
      <c r="L675" s="292">
        <v>479250</v>
      </c>
      <c r="M675" s="292">
        <v>479250</v>
      </c>
      <c r="N675" s="292">
        <v>479250</v>
      </c>
      <c r="O675" s="292">
        <v>479250</v>
      </c>
      <c r="P675" s="292">
        <v>479250</v>
      </c>
      <c r="Q675" s="288"/>
      <c r="R675" s="292"/>
      <c r="S675" s="292"/>
      <c r="T675" s="292"/>
      <c r="U675" s="292"/>
      <c r="V675" s="292"/>
      <c r="W675" s="292"/>
      <c r="X675" s="292"/>
      <c r="Y675" s="292"/>
      <c r="Z675" s="292"/>
      <c r="AA675" s="292"/>
      <c r="AB675" s="292"/>
      <c r="AC675" s="292"/>
      <c r="AD675" s="292"/>
      <c r="AE675" s="406">
        <v>1</v>
      </c>
      <c r="AF675" s="406"/>
      <c r="AG675" s="406"/>
      <c r="AH675" s="406"/>
      <c r="AI675" s="406"/>
      <c r="AJ675" s="406"/>
      <c r="AK675" s="406"/>
      <c r="AL675" s="406"/>
      <c r="AM675" s="406"/>
      <c r="AN675" s="406"/>
      <c r="AO675" s="406"/>
      <c r="AP675" s="406"/>
      <c r="AQ675" s="406"/>
      <c r="AR675" s="406"/>
      <c r="AS675" s="293">
        <f>SUM(AE675:AR675)</f>
        <v>1</v>
      </c>
    </row>
    <row r="676" spans="1:45" hidden="1" outlineLevel="1">
      <c r="A676" s="521"/>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1</v>
      </c>
      <c r="AF676" s="407">
        <f t="shared" ref="AF676" si="1750">AF675</f>
        <v>0</v>
      </c>
      <c r="AG676" s="407">
        <f t="shared" ref="AG676" si="1751">AG675</f>
        <v>0</v>
      </c>
      <c r="AH676" s="407">
        <f t="shared" ref="AH676" si="1752">AH675</f>
        <v>0</v>
      </c>
      <c r="AI676" s="407">
        <f t="shared" ref="AI676" si="1753">AI675</f>
        <v>0</v>
      </c>
      <c r="AJ676" s="407">
        <f t="shared" ref="AJ676" si="1754">AJ675</f>
        <v>0</v>
      </c>
      <c r="AK676" s="407">
        <f t="shared" ref="AK676" si="1755">AK675</f>
        <v>0</v>
      </c>
      <c r="AL676" s="407">
        <f t="shared" ref="AL676" si="1756">AL675</f>
        <v>0</v>
      </c>
      <c r="AM676" s="407">
        <f t="shared" ref="AM676" si="1757">AM675</f>
        <v>0</v>
      </c>
      <c r="AN676" s="407">
        <f t="shared" ref="AN676" si="1758">AN675</f>
        <v>0</v>
      </c>
      <c r="AO676" s="407">
        <f t="shared" ref="AO676" si="1759">AO675</f>
        <v>0</v>
      </c>
      <c r="AP676" s="407">
        <f t="shared" ref="AP676" si="1760">AP675</f>
        <v>0</v>
      </c>
      <c r="AQ676" s="407">
        <f t="shared" ref="AQ676" si="1761">AQ675</f>
        <v>0</v>
      </c>
      <c r="AR676" s="407">
        <f t="shared" ref="AR676" si="1762">AR675</f>
        <v>0</v>
      </c>
      <c r="AS676" s="303"/>
    </row>
    <row r="677" spans="1:45" hidden="1"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hidden="1" outlineLevel="1">
      <c r="A678" s="521">
        <v>22</v>
      </c>
      <c r="B678" s="424" t="s">
        <v>114</v>
      </c>
      <c r="C678" s="288" t="s">
        <v>25</v>
      </c>
      <c r="D678" s="292">
        <v>281969</v>
      </c>
      <c r="E678" s="292">
        <v>281969</v>
      </c>
      <c r="F678" s="292">
        <v>281969</v>
      </c>
      <c r="G678" s="292">
        <v>281969</v>
      </c>
      <c r="H678" s="292">
        <v>281969</v>
      </c>
      <c r="I678" s="292">
        <v>281969</v>
      </c>
      <c r="J678" s="292">
        <v>281969</v>
      </c>
      <c r="K678" s="292">
        <v>281969</v>
      </c>
      <c r="L678" s="292">
        <v>281969</v>
      </c>
      <c r="M678" s="292">
        <v>281969</v>
      </c>
      <c r="N678" s="292">
        <v>281969</v>
      </c>
      <c r="O678" s="292">
        <v>281969</v>
      </c>
      <c r="P678" s="292">
        <v>281969</v>
      </c>
      <c r="Q678" s="288"/>
      <c r="R678" s="292"/>
      <c r="S678" s="292"/>
      <c r="T678" s="292"/>
      <c r="U678" s="292"/>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hidden="1"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 si="1763">AF678</f>
        <v>0</v>
      </c>
      <c r="AG679" s="407">
        <f t="shared" ref="AG679" si="1764">AG678</f>
        <v>0</v>
      </c>
      <c r="AH679" s="407">
        <f t="shared" ref="AH679" si="1765">AH678</f>
        <v>0</v>
      </c>
      <c r="AI679" s="407">
        <f t="shared" ref="AI679" si="1766">AI678</f>
        <v>0</v>
      </c>
      <c r="AJ679" s="407">
        <f t="shared" ref="AJ679" si="1767">AJ678</f>
        <v>0</v>
      </c>
      <c r="AK679" s="407">
        <f t="shared" ref="AK679" si="1768">AK678</f>
        <v>0</v>
      </c>
      <c r="AL679" s="407">
        <f t="shared" ref="AL679" si="1769">AL678</f>
        <v>0</v>
      </c>
      <c r="AM679" s="407">
        <f t="shared" ref="AM679" si="1770">AM678</f>
        <v>0</v>
      </c>
      <c r="AN679" s="407">
        <f t="shared" ref="AN679" si="1771">AN678</f>
        <v>0</v>
      </c>
      <c r="AO679" s="407">
        <f t="shared" ref="AO679" si="1772">AO678</f>
        <v>0</v>
      </c>
      <c r="AP679" s="407">
        <f t="shared" ref="AP679" si="1773">AP678</f>
        <v>0</v>
      </c>
      <c r="AQ679" s="407">
        <f t="shared" ref="AQ679" si="1774">AQ678</f>
        <v>0</v>
      </c>
      <c r="AR679" s="407">
        <f t="shared" ref="AR679" si="1775">AR678</f>
        <v>0</v>
      </c>
      <c r="AS679" s="303"/>
    </row>
    <row r="680" spans="1:45" hidden="1"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hidden="1" outlineLevel="1">
      <c r="A681" s="521">
        <v>23</v>
      </c>
      <c r="B681" s="424" t="s">
        <v>115</v>
      </c>
      <c r="C681" s="288" t="s">
        <v>25</v>
      </c>
      <c r="D681" s="292"/>
      <c r="E681" s="292"/>
      <c r="F681" s="292"/>
      <c r="G681" s="292"/>
      <c r="H681" s="292"/>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c r="AF681" s="406"/>
      <c r="AG681" s="406"/>
      <c r="AH681" s="406"/>
      <c r="AI681" s="406"/>
      <c r="AJ681" s="406"/>
      <c r="AK681" s="406"/>
      <c r="AL681" s="406"/>
      <c r="AM681" s="406"/>
      <c r="AN681" s="406"/>
      <c r="AO681" s="406"/>
      <c r="AP681" s="406"/>
      <c r="AQ681" s="406"/>
      <c r="AR681" s="406"/>
      <c r="AS681" s="293">
        <f>SUM(AE681:AR681)</f>
        <v>0</v>
      </c>
    </row>
    <row r="682" spans="1:45" hidden="1"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0</v>
      </c>
      <c r="AF682" s="407">
        <f t="shared" ref="AF682" si="1776">AF681</f>
        <v>0</v>
      </c>
      <c r="AG682" s="407">
        <f t="shared" ref="AG682" si="1777">AG681</f>
        <v>0</v>
      </c>
      <c r="AH682" s="407">
        <f t="shared" ref="AH682" si="1778">AH681</f>
        <v>0</v>
      </c>
      <c r="AI682" s="407">
        <f t="shared" ref="AI682" si="1779">AI681</f>
        <v>0</v>
      </c>
      <c r="AJ682" s="407">
        <f t="shared" ref="AJ682" si="1780">AJ681</f>
        <v>0</v>
      </c>
      <c r="AK682" s="407">
        <f t="shared" ref="AK682" si="1781">AK681</f>
        <v>0</v>
      </c>
      <c r="AL682" s="407">
        <f t="shared" ref="AL682" si="1782">AL681</f>
        <v>0</v>
      </c>
      <c r="AM682" s="407">
        <f t="shared" ref="AM682" si="1783">AM681</f>
        <v>0</v>
      </c>
      <c r="AN682" s="407">
        <f t="shared" ref="AN682" si="1784">AN681</f>
        <v>0</v>
      </c>
      <c r="AO682" s="407">
        <f t="shared" ref="AO682" si="1785">AO681</f>
        <v>0</v>
      </c>
      <c r="AP682" s="407">
        <f t="shared" ref="AP682" si="1786">AP681</f>
        <v>0</v>
      </c>
      <c r="AQ682" s="407">
        <f t="shared" ref="AQ682" si="1787">AQ681</f>
        <v>0</v>
      </c>
      <c r="AR682" s="407">
        <f t="shared" ref="AR682" si="1788">AR681</f>
        <v>0</v>
      </c>
      <c r="AS682" s="303"/>
    </row>
    <row r="683" spans="1:45" hidden="1"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hidden="1" outlineLevel="1">
      <c r="A684" s="521">
        <v>24</v>
      </c>
      <c r="B684" s="424" t="s">
        <v>116</v>
      </c>
      <c r="C684" s="288" t="s">
        <v>25</v>
      </c>
      <c r="D684" s="292">
        <v>19234</v>
      </c>
      <c r="E684" s="292">
        <v>17180</v>
      </c>
      <c r="F684" s="292">
        <v>16796</v>
      </c>
      <c r="G684" s="292">
        <v>16413</v>
      </c>
      <c r="H684" s="292">
        <v>16379</v>
      </c>
      <c r="I684" s="292">
        <v>16379</v>
      </c>
      <c r="J684" s="292">
        <v>16379</v>
      </c>
      <c r="K684" s="292">
        <v>16379</v>
      </c>
      <c r="L684" s="292">
        <v>16379</v>
      </c>
      <c r="M684" s="292">
        <v>16379</v>
      </c>
      <c r="N684" s="292">
        <v>16379</v>
      </c>
      <c r="O684" s="292">
        <v>16379</v>
      </c>
      <c r="P684" s="292">
        <v>16379</v>
      </c>
      <c r="Q684" s="288"/>
      <c r="R684" s="292"/>
      <c r="S684" s="292"/>
      <c r="T684" s="292"/>
      <c r="U684" s="292"/>
      <c r="V684" s="292"/>
      <c r="W684" s="292"/>
      <c r="X684" s="292"/>
      <c r="Y684" s="292"/>
      <c r="Z684" s="292"/>
      <c r="AA684" s="292"/>
      <c r="AB684" s="292"/>
      <c r="AC684" s="292"/>
      <c r="AD684" s="292"/>
      <c r="AE684" s="406">
        <v>1</v>
      </c>
      <c r="AF684" s="406"/>
      <c r="AG684" s="406"/>
      <c r="AH684" s="406"/>
      <c r="AI684" s="406"/>
      <c r="AJ684" s="406"/>
      <c r="AK684" s="406"/>
      <c r="AL684" s="406"/>
      <c r="AM684" s="406"/>
      <c r="AN684" s="406"/>
      <c r="AO684" s="406"/>
      <c r="AP684" s="406"/>
      <c r="AQ684" s="406"/>
      <c r="AR684" s="406"/>
      <c r="AS684" s="293">
        <f>SUM(AE684:AR684)</f>
        <v>1</v>
      </c>
    </row>
    <row r="685" spans="1:45" hidden="1"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1</v>
      </c>
      <c r="AF685" s="407">
        <f t="shared" ref="AF685" si="1789">AF684</f>
        <v>0</v>
      </c>
      <c r="AG685" s="407">
        <f t="shared" ref="AG685" si="1790">AG684</f>
        <v>0</v>
      </c>
      <c r="AH685" s="407">
        <f t="shared" ref="AH685" si="1791">AH684</f>
        <v>0</v>
      </c>
      <c r="AI685" s="407">
        <f t="shared" ref="AI685" si="1792">AI684</f>
        <v>0</v>
      </c>
      <c r="AJ685" s="407">
        <f t="shared" ref="AJ685" si="1793">AJ684</f>
        <v>0</v>
      </c>
      <c r="AK685" s="407">
        <f t="shared" ref="AK685" si="1794">AK684</f>
        <v>0</v>
      </c>
      <c r="AL685" s="407">
        <f t="shared" ref="AL685" si="1795">AL684</f>
        <v>0</v>
      </c>
      <c r="AM685" s="407">
        <f t="shared" ref="AM685" si="1796">AM684</f>
        <v>0</v>
      </c>
      <c r="AN685" s="407">
        <f t="shared" ref="AN685" si="1797">AN684</f>
        <v>0</v>
      </c>
      <c r="AO685" s="407">
        <f t="shared" ref="AO685" si="1798">AO684</f>
        <v>0</v>
      </c>
      <c r="AP685" s="407">
        <f t="shared" ref="AP685" si="1799">AP684</f>
        <v>0</v>
      </c>
      <c r="AQ685" s="407">
        <f t="shared" ref="AQ685" si="1800">AQ684</f>
        <v>0</v>
      </c>
      <c r="AR685" s="407">
        <f t="shared" ref="AR685" si="1801">AR684</f>
        <v>0</v>
      </c>
      <c r="AS685" s="303"/>
    </row>
    <row r="686" spans="1:45" hidden="1"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hidden="1" outlineLevel="1">
      <c r="A687" s="521"/>
      <c r="B687" s="285" t="s">
        <v>497</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hidden="1"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hidden="1" outlineLevel="1">
      <c r="A689" s="521"/>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802">AF688</f>
        <v>0</v>
      </c>
      <c r="AG689" s="407">
        <f t="shared" ref="AG689" si="1803">AG688</f>
        <v>0</v>
      </c>
      <c r="AH689" s="407">
        <f t="shared" ref="AH689" si="1804">AH688</f>
        <v>0</v>
      </c>
      <c r="AI689" s="407">
        <f t="shared" ref="AI689" si="1805">AI688</f>
        <v>0</v>
      </c>
      <c r="AJ689" s="407">
        <f t="shared" ref="AJ689" si="1806">AJ688</f>
        <v>0</v>
      </c>
      <c r="AK689" s="407">
        <f t="shared" ref="AK689" si="1807">AK688</f>
        <v>0</v>
      </c>
      <c r="AL689" s="407">
        <f t="shared" ref="AL689" si="1808">AL688</f>
        <v>0</v>
      </c>
      <c r="AM689" s="407">
        <f t="shared" ref="AM689" si="1809">AM688</f>
        <v>0</v>
      </c>
      <c r="AN689" s="407">
        <f t="shared" ref="AN689" si="1810">AN688</f>
        <v>0</v>
      </c>
      <c r="AO689" s="407">
        <f t="shared" ref="AO689" si="1811">AO688</f>
        <v>0</v>
      </c>
      <c r="AP689" s="407">
        <f t="shared" ref="AP689" si="1812">AP688</f>
        <v>0</v>
      </c>
      <c r="AQ689" s="407">
        <f t="shared" ref="AQ689" si="1813">AQ688</f>
        <v>0</v>
      </c>
      <c r="AR689" s="407">
        <f t="shared" ref="AR689" si="1814">AR688</f>
        <v>0</v>
      </c>
      <c r="AS689" s="303"/>
    </row>
    <row r="690" spans="1:45" hidden="1"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hidden="1" outlineLevel="1">
      <c r="A691" s="521">
        <v>26</v>
      </c>
      <c r="B691" s="424" t="s">
        <v>118</v>
      </c>
      <c r="C691" s="288" t="s">
        <v>25</v>
      </c>
      <c r="D691" s="292">
        <v>1287410.1001627799</v>
      </c>
      <c r="E691" s="292">
        <v>1287410.1001627799</v>
      </c>
      <c r="F691" s="292">
        <v>1281043.7231489788</v>
      </c>
      <c r="G691" s="292">
        <v>1281043.7231489788</v>
      </c>
      <c r="H691" s="292">
        <v>1281043.7231489788</v>
      </c>
      <c r="I691" s="292">
        <v>1281009.491937184</v>
      </c>
      <c r="J691" s="292">
        <v>1281009.491937184</v>
      </c>
      <c r="K691" s="292">
        <v>1281009.491937184</v>
      </c>
      <c r="L691" s="292">
        <v>1281009.491937184</v>
      </c>
      <c r="M691" s="292">
        <v>1281009.491937184</v>
      </c>
      <c r="N691" s="292">
        <v>1281009.491937184</v>
      </c>
      <c r="O691" s="292">
        <v>1281009.491937184</v>
      </c>
      <c r="P691" s="292">
        <v>1281009.491937184</v>
      </c>
      <c r="Q691" s="292">
        <v>12</v>
      </c>
      <c r="R691" s="292">
        <v>278</v>
      </c>
      <c r="S691" s="292">
        <v>278</v>
      </c>
      <c r="T691" s="292">
        <v>277</v>
      </c>
      <c r="U691" s="292">
        <v>277</v>
      </c>
      <c r="V691" s="292">
        <v>277</v>
      </c>
      <c r="W691" s="292">
        <v>277</v>
      </c>
      <c r="X691" s="292">
        <v>277</v>
      </c>
      <c r="Y691" s="292">
        <v>277</v>
      </c>
      <c r="Z691" s="292">
        <v>277</v>
      </c>
      <c r="AA691" s="292">
        <v>277</v>
      </c>
      <c r="AB691" s="292"/>
      <c r="AC691" s="292"/>
      <c r="AD691" s="292"/>
      <c r="AE691" s="422"/>
      <c r="AF691" s="406">
        <v>0.11</v>
      </c>
      <c r="AG691" s="406">
        <v>0.89</v>
      </c>
      <c r="AH691" s="406"/>
      <c r="AI691" s="406"/>
      <c r="AJ691" s="406"/>
      <c r="AK691" s="406"/>
      <c r="AL691" s="411"/>
      <c r="AM691" s="411"/>
      <c r="AN691" s="411"/>
      <c r="AO691" s="411"/>
      <c r="AP691" s="411"/>
      <c r="AQ691" s="411"/>
      <c r="AR691" s="411"/>
      <c r="AS691" s="293">
        <f>SUM(AE691:AR691)</f>
        <v>1</v>
      </c>
    </row>
    <row r="692" spans="1:45" hidden="1" outlineLevel="1">
      <c r="A692" s="521"/>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v>0</v>
      </c>
      <c r="AF692" s="407">
        <v>0.11</v>
      </c>
      <c r="AG692" s="407">
        <v>0.89</v>
      </c>
      <c r="AH692" s="407">
        <f t="shared" ref="AH692" si="1815">AH691</f>
        <v>0</v>
      </c>
      <c r="AI692" s="407">
        <f t="shared" ref="AI692" si="1816">AI691</f>
        <v>0</v>
      </c>
      <c r="AJ692" s="407">
        <f t="shared" ref="AJ692" si="1817">AJ691</f>
        <v>0</v>
      </c>
      <c r="AK692" s="407">
        <f t="shared" ref="AK692" si="1818">AK691</f>
        <v>0</v>
      </c>
      <c r="AL692" s="407">
        <f t="shared" ref="AL692" si="1819">AL691</f>
        <v>0</v>
      </c>
      <c r="AM692" s="407">
        <f t="shared" ref="AM692" si="1820">AM691</f>
        <v>0</v>
      </c>
      <c r="AN692" s="407">
        <f t="shared" ref="AN692" si="1821">AN691</f>
        <v>0</v>
      </c>
      <c r="AO692" s="407">
        <f t="shared" ref="AO692" si="1822">AO691</f>
        <v>0</v>
      </c>
      <c r="AP692" s="407">
        <f t="shared" ref="AP692" si="1823">AP691</f>
        <v>0</v>
      </c>
      <c r="AQ692" s="407">
        <f t="shared" ref="AQ692" si="1824">AQ691</f>
        <v>0</v>
      </c>
      <c r="AR692" s="407">
        <f t="shared" ref="AR692" si="1825">AR691</f>
        <v>0</v>
      </c>
      <c r="AS692" s="303"/>
    </row>
    <row r="693" spans="1:45" hidden="1"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hidden="1" outlineLevel="1">
      <c r="A694" s="521">
        <v>27</v>
      </c>
      <c r="B694" s="424" t="s">
        <v>119</v>
      </c>
      <c r="C694" s="288" t="s">
        <v>25</v>
      </c>
      <c r="D694" s="292">
        <v>61600</v>
      </c>
      <c r="E694" s="292">
        <v>54238</v>
      </c>
      <c r="F694" s="292">
        <v>39608</v>
      </c>
      <c r="G694" s="292">
        <v>39488</v>
      </c>
      <c r="H694" s="292">
        <v>39488</v>
      </c>
      <c r="I694" s="292">
        <v>39488</v>
      </c>
      <c r="J694" s="292">
        <v>39488</v>
      </c>
      <c r="K694" s="292">
        <v>39488</v>
      </c>
      <c r="L694" s="292">
        <v>39488</v>
      </c>
      <c r="M694" s="292">
        <v>39488</v>
      </c>
      <c r="N694" s="292">
        <v>39488</v>
      </c>
      <c r="O694" s="292">
        <v>39488</v>
      </c>
      <c r="P694" s="292">
        <v>39488</v>
      </c>
      <c r="Q694" s="292">
        <v>12</v>
      </c>
      <c r="R694" s="292"/>
      <c r="S694" s="292"/>
      <c r="T694" s="292"/>
      <c r="U694" s="292"/>
      <c r="V694" s="292"/>
      <c r="W694" s="292"/>
      <c r="X694" s="292"/>
      <c r="Y694" s="292"/>
      <c r="Z694" s="292"/>
      <c r="AA694" s="292"/>
      <c r="AB694" s="292"/>
      <c r="AC694" s="292"/>
      <c r="AD694" s="292"/>
      <c r="AE694" s="422"/>
      <c r="AF694" s="406">
        <v>1</v>
      </c>
      <c r="AG694" s="406"/>
      <c r="AH694" s="406"/>
      <c r="AI694" s="406"/>
      <c r="AJ694" s="406"/>
      <c r="AK694" s="406"/>
      <c r="AL694" s="411"/>
      <c r="AM694" s="411"/>
      <c r="AN694" s="411"/>
      <c r="AO694" s="411"/>
      <c r="AP694" s="411"/>
      <c r="AQ694" s="411"/>
      <c r="AR694" s="411"/>
      <c r="AS694" s="293">
        <f>SUM(AE694:AR694)</f>
        <v>1</v>
      </c>
    </row>
    <row r="695" spans="1:45" hidden="1" outlineLevel="1">
      <c r="A695" s="521"/>
      <c r="B695" s="291" t="s">
        <v>309</v>
      </c>
      <c r="C695" s="288" t="s">
        <v>163</v>
      </c>
      <c r="D695" s="292"/>
      <c r="E695" s="292"/>
      <c r="F695" s="292"/>
      <c r="G695" s="292"/>
      <c r="H695" s="292"/>
      <c r="I695" s="292"/>
      <c r="J695" s="292"/>
      <c r="K695" s="292"/>
      <c r="L695" s="292"/>
      <c r="M695" s="292"/>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 si="1826">AF694</f>
        <v>1</v>
      </c>
      <c r="AG695" s="407">
        <f t="shared" ref="AG695" si="1827">AG694</f>
        <v>0</v>
      </c>
      <c r="AH695" s="407">
        <f t="shared" ref="AH695" si="1828">AH694</f>
        <v>0</v>
      </c>
      <c r="AI695" s="407">
        <f t="shared" ref="AI695" si="1829">AI694</f>
        <v>0</v>
      </c>
      <c r="AJ695" s="407">
        <f t="shared" ref="AJ695" si="1830">AJ694</f>
        <v>0</v>
      </c>
      <c r="AK695" s="407">
        <f t="shared" ref="AK695" si="1831">AK694</f>
        <v>0</v>
      </c>
      <c r="AL695" s="407">
        <f t="shared" ref="AL695" si="1832">AL694</f>
        <v>0</v>
      </c>
      <c r="AM695" s="407">
        <f t="shared" ref="AM695" si="1833">AM694</f>
        <v>0</v>
      </c>
      <c r="AN695" s="407">
        <f t="shared" ref="AN695" si="1834">AN694</f>
        <v>0</v>
      </c>
      <c r="AO695" s="407">
        <f t="shared" ref="AO695" si="1835">AO694</f>
        <v>0</v>
      </c>
      <c r="AP695" s="407">
        <f t="shared" ref="AP695" si="1836">AP694</f>
        <v>0</v>
      </c>
      <c r="AQ695" s="407">
        <f t="shared" ref="AQ695" si="1837">AQ694</f>
        <v>0</v>
      </c>
      <c r="AR695" s="407">
        <f t="shared" ref="AR695" si="1838">AR694</f>
        <v>0</v>
      </c>
      <c r="AS695" s="303"/>
    </row>
    <row r="696" spans="1:45" hidden="1"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hidden="1" outlineLevel="1">
      <c r="A697" s="521">
        <v>28</v>
      </c>
      <c r="B697" s="424" t="s">
        <v>120</v>
      </c>
      <c r="C697" s="288" t="s">
        <v>25</v>
      </c>
      <c r="D697" s="292"/>
      <c r="E697" s="292"/>
      <c r="F697" s="292"/>
      <c r="G697" s="292"/>
      <c r="H697" s="292"/>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c r="AG697" s="406"/>
      <c r="AH697" s="406"/>
      <c r="AI697" s="406"/>
      <c r="AJ697" s="406"/>
      <c r="AK697" s="406"/>
      <c r="AL697" s="411"/>
      <c r="AM697" s="411"/>
      <c r="AN697" s="411"/>
      <c r="AO697" s="411"/>
      <c r="AP697" s="411"/>
      <c r="AQ697" s="411"/>
      <c r="AR697" s="411"/>
      <c r="AS697" s="293">
        <f>SUM(AE697:AR697)</f>
        <v>0</v>
      </c>
    </row>
    <row r="698" spans="1:45" hidden="1" outlineLevel="1">
      <c r="A698" s="521"/>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 si="1839">AF697</f>
        <v>0</v>
      </c>
      <c r="AG698" s="407">
        <f t="shared" ref="AG698" si="1840">AG697</f>
        <v>0</v>
      </c>
      <c r="AH698" s="407">
        <f t="shared" ref="AH698" si="1841">AH697</f>
        <v>0</v>
      </c>
      <c r="AI698" s="407">
        <f t="shared" ref="AI698" si="1842">AI697</f>
        <v>0</v>
      </c>
      <c r="AJ698" s="407">
        <f t="shared" ref="AJ698" si="1843">AJ697</f>
        <v>0</v>
      </c>
      <c r="AK698" s="407">
        <f t="shared" ref="AK698" si="1844">AK697</f>
        <v>0</v>
      </c>
      <c r="AL698" s="407">
        <f t="shared" ref="AL698" si="1845">AL697</f>
        <v>0</v>
      </c>
      <c r="AM698" s="407">
        <f t="shared" ref="AM698" si="1846">AM697</f>
        <v>0</v>
      </c>
      <c r="AN698" s="407">
        <f t="shared" ref="AN698" si="1847">AN697</f>
        <v>0</v>
      </c>
      <c r="AO698" s="407">
        <f t="shared" ref="AO698" si="1848">AO697</f>
        <v>0</v>
      </c>
      <c r="AP698" s="407">
        <f t="shared" ref="AP698" si="1849">AP697</f>
        <v>0</v>
      </c>
      <c r="AQ698" s="407">
        <f t="shared" ref="AQ698" si="1850">AQ697</f>
        <v>0</v>
      </c>
      <c r="AR698" s="407">
        <f t="shared" ref="AR698" si="1851">AR697</f>
        <v>0</v>
      </c>
      <c r="AS698" s="303"/>
    </row>
    <row r="699" spans="1:45" hidden="1"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hidden="1" outlineLevel="1">
      <c r="A700" s="521">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hidden="1" outlineLevel="1">
      <c r="A701" s="521"/>
      <c r="B701" s="291" t="s">
        <v>309</v>
      </c>
      <c r="C701" s="288" t="s">
        <v>163</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 si="1852">AF700</f>
        <v>0</v>
      </c>
      <c r="AG701" s="407">
        <f t="shared" ref="AG701" si="1853">AG700</f>
        <v>0</v>
      </c>
      <c r="AH701" s="407">
        <f t="shared" ref="AH701" si="1854">AH700</f>
        <v>0</v>
      </c>
      <c r="AI701" s="407">
        <f t="shared" ref="AI701" si="1855">AI700</f>
        <v>0</v>
      </c>
      <c r="AJ701" s="407">
        <f t="shared" ref="AJ701" si="1856">AJ700</f>
        <v>0</v>
      </c>
      <c r="AK701" s="407">
        <f t="shared" ref="AK701" si="1857">AK700</f>
        <v>0</v>
      </c>
      <c r="AL701" s="407">
        <f t="shared" ref="AL701" si="1858">AL700</f>
        <v>0</v>
      </c>
      <c r="AM701" s="407">
        <f t="shared" ref="AM701" si="1859">AM700</f>
        <v>0</v>
      </c>
      <c r="AN701" s="407">
        <f t="shared" ref="AN701" si="1860">AN700</f>
        <v>0</v>
      </c>
      <c r="AO701" s="407">
        <f t="shared" ref="AO701" si="1861">AO700</f>
        <v>0</v>
      </c>
      <c r="AP701" s="407">
        <f t="shared" ref="AP701" si="1862">AP700</f>
        <v>0</v>
      </c>
      <c r="AQ701" s="407">
        <f t="shared" ref="AQ701" si="1863">AQ700</f>
        <v>0</v>
      </c>
      <c r="AR701" s="407">
        <f t="shared" ref="AR701" si="1864">AR700</f>
        <v>0</v>
      </c>
      <c r="AS701" s="303"/>
    </row>
    <row r="702" spans="1:45" hidden="1"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hidden="1" outlineLevel="1">
      <c r="A703" s="521">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hidden="1" outlineLevel="1">
      <c r="A704" s="521"/>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 si="1865">AF703</f>
        <v>0</v>
      </c>
      <c r="AG704" s="407">
        <f t="shared" ref="AG704" si="1866">AG703</f>
        <v>0</v>
      </c>
      <c r="AH704" s="407">
        <f t="shared" ref="AH704" si="1867">AH703</f>
        <v>0</v>
      </c>
      <c r="AI704" s="407">
        <f t="shared" ref="AI704" si="1868">AI703</f>
        <v>0</v>
      </c>
      <c r="AJ704" s="407">
        <f t="shared" ref="AJ704" si="1869">AJ703</f>
        <v>0</v>
      </c>
      <c r="AK704" s="407">
        <f t="shared" ref="AK704" si="1870">AK703</f>
        <v>0</v>
      </c>
      <c r="AL704" s="407">
        <f t="shared" ref="AL704" si="1871">AL703</f>
        <v>0</v>
      </c>
      <c r="AM704" s="407">
        <f t="shared" ref="AM704" si="1872">AM703</f>
        <v>0</v>
      </c>
      <c r="AN704" s="407">
        <f t="shared" ref="AN704" si="1873">AN703</f>
        <v>0</v>
      </c>
      <c r="AO704" s="407">
        <f t="shared" ref="AO704" si="1874">AO703</f>
        <v>0</v>
      </c>
      <c r="AP704" s="407">
        <f t="shared" ref="AP704" si="1875">AP703</f>
        <v>0</v>
      </c>
      <c r="AQ704" s="407">
        <f t="shared" ref="AQ704" si="1876">AQ703</f>
        <v>0</v>
      </c>
      <c r="AR704" s="407">
        <f t="shared" ref="AR704" si="1877">AR703</f>
        <v>0</v>
      </c>
      <c r="AS704" s="303"/>
    </row>
    <row r="705" spans="1:45" hidden="1"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hidden="1" outlineLevel="1">
      <c r="A706" s="521">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hidden="1" outlineLevel="1">
      <c r="A707" s="521"/>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1878">AF706</f>
        <v>0</v>
      </c>
      <c r="AG707" s="407">
        <f t="shared" ref="AG707" si="1879">AG706</f>
        <v>0</v>
      </c>
      <c r="AH707" s="407">
        <f t="shared" ref="AH707" si="1880">AH706</f>
        <v>0</v>
      </c>
      <c r="AI707" s="407">
        <f t="shared" ref="AI707" si="1881">AI706</f>
        <v>0</v>
      </c>
      <c r="AJ707" s="407">
        <f t="shared" ref="AJ707" si="1882">AJ706</f>
        <v>0</v>
      </c>
      <c r="AK707" s="407">
        <f t="shared" ref="AK707" si="1883">AK706</f>
        <v>0</v>
      </c>
      <c r="AL707" s="407">
        <f t="shared" ref="AL707" si="1884">AL706</f>
        <v>0</v>
      </c>
      <c r="AM707" s="407">
        <f t="shared" ref="AM707" si="1885">AM706</f>
        <v>0</v>
      </c>
      <c r="AN707" s="407">
        <f t="shared" ref="AN707" si="1886">AN706</f>
        <v>0</v>
      </c>
      <c r="AO707" s="407">
        <f t="shared" ref="AO707" si="1887">AO706</f>
        <v>0</v>
      </c>
      <c r="AP707" s="407">
        <f t="shared" ref="AP707" si="1888">AP706</f>
        <v>0</v>
      </c>
      <c r="AQ707" s="407">
        <f t="shared" ref="AQ707" si="1889">AQ706</f>
        <v>0</v>
      </c>
      <c r="AR707" s="407">
        <f t="shared" ref="AR707" si="1890">AR706</f>
        <v>0</v>
      </c>
      <c r="AS707" s="303"/>
    </row>
    <row r="708" spans="1:45" hidden="1" outlineLevel="1">
      <c r="A708" s="521"/>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hidden="1" outlineLevel="1">
      <c r="A709" s="521">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hidden="1" outlineLevel="1">
      <c r="A710" s="521"/>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1891">AF709</f>
        <v>0</v>
      </c>
      <c r="AG710" s="407">
        <f t="shared" ref="AG710" si="1892">AG709</f>
        <v>0</v>
      </c>
      <c r="AH710" s="407">
        <f t="shared" ref="AH710" si="1893">AH709</f>
        <v>0</v>
      </c>
      <c r="AI710" s="407">
        <f t="shared" ref="AI710" si="1894">AI709</f>
        <v>0</v>
      </c>
      <c r="AJ710" s="407">
        <f t="shared" ref="AJ710" si="1895">AJ709</f>
        <v>0</v>
      </c>
      <c r="AK710" s="407">
        <f t="shared" ref="AK710" si="1896">AK709</f>
        <v>0</v>
      </c>
      <c r="AL710" s="407">
        <f t="shared" ref="AL710" si="1897">AL709</f>
        <v>0</v>
      </c>
      <c r="AM710" s="407">
        <f t="shared" ref="AM710" si="1898">AM709</f>
        <v>0</v>
      </c>
      <c r="AN710" s="407">
        <f t="shared" ref="AN710" si="1899">AN709</f>
        <v>0</v>
      </c>
      <c r="AO710" s="407">
        <f t="shared" ref="AO710" si="1900">AO709</f>
        <v>0</v>
      </c>
      <c r="AP710" s="407">
        <f t="shared" ref="AP710" si="1901">AP709</f>
        <v>0</v>
      </c>
      <c r="AQ710" s="407">
        <f t="shared" ref="AQ710" si="1902">AQ709</f>
        <v>0</v>
      </c>
      <c r="AR710" s="407">
        <f t="shared" ref="AR710" si="1903">AR709</f>
        <v>0</v>
      </c>
      <c r="AS710" s="303"/>
    </row>
    <row r="711" spans="1:45" hidden="1"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hidden="1" outlineLevel="1">
      <c r="A712" s="521"/>
      <c r="B712" s="285" t="s">
        <v>498</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hidden="1" outlineLevel="1">
      <c r="A713" s="521">
        <v>33</v>
      </c>
      <c r="B713" s="424" t="s">
        <v>125</v>
      </c>
      <c r="C713" s="288" t="s">
        <v>25</v>
      </c>
      <c r="D713" s="292"/>
      <c r="E713" s="292"/>
      <c r="F713" s="292"/>
      <c r="G713" s="292"/>
      <c r="H713" s="292"/>
      <c r="I713" s="292"/>
      <c r="J713" s="292"/>
      <c r="K713" s="292"/>
      <c r="L713" s="292"/>
      <c r="M713" s="292"/>
      <c r="N713" s="292"/>
      <c r="O713" s="292"/>
      <c r="P713" s="292"/>
      <c r="Q713" s="292">
        <v>0</v>
      </c>
      <c r="R713" s="292"/>
      <c r="S713" s="292"/>
      <c r="T713" s="292"/>
      <c r="U713" s="292"/>
      <c r="V713" s="292"/>
      <c r="W713" s="292"/>
      <c r="X713" s="292"/>
      <c r="Y713" s="292"/>
      <c r="Z713" s="292"/>
      <c r="AA713" s="292"/>
      <c r="AB713" s="292"/>
      <c r="AC713" s="292"/>
      <c r="AD713" s="292"/>
      <c r="AE713" s="422"/>
      <c r="AF713" s="406"/>
      <c r="AG713" s="406"/>
      <c r="AH713" s="406"/>
      <c r="AI713" s="406"/>
      <c r="AJ713" s="406"/>
      <c r="AK713" s="406"/>
      <c r="AL713" s="411"/>
      <c r="AM713" s="411"/>
      <c r="AN713" s="411"/>
      <c r="AO713" s="411"/>
      <c r="AP713" s="411"/>
      <c r="AQ713" s="411"/>
      <c r="AR713" s="411"/>
      <c r="AS713" s="293">
        <f>SUM(AE713:AR713)</f>
        <v>0</v>
      </c>
    </row>
    <row r="714" spans="1:45" hidden="1" outlineLevel="1">
      <c r="A714" s="521"/>
      <c r="B714" s="291" t="s">
        <v>309</v>
      </c>
      <c r="C714" s="288" t="s">
        <v>163</v>
      </c>
      <c r="D714" s="292"/>
      <c r="E714" s="292"/>
      <c r="F714" s="292"/>
      <c r="G714" s="292"/>
      <c r="H714" s="292"/>
      <c r="I714" s="292"/>
      <c r="J714" s="292"/>
      <c r="K714" s="292"/>
      <c r="L714" s="292"/>
      <c r="M714" s="292"/>
      <c r="N714" s="292"/>
      <c r="O714" s="292"/>
      <c r="P714" s="292"/>
      <c r="Q714" s="292">
        <f>Q713</f>
        <v>0</v>
      </c>
      <c r="R714" s="292"/>
      <c r="S714" s="292"/>
      <c r="T714" s="292"/>
      <c r="U714" s="292"/>
      <c r="V714" s="292"/>
      <c r="W714" s="292"/>
      <c r="X714" s="292"/>
      <c r="Y714" s="292"/>
      <c r="Z714" s="292"/>
      <c r="AA714" s="292"/>
      <c r="AB714" s="292"/>
      <c r="AC714" s="292"/>
      <c r="AD714" s="292"/>
      <c r="AE714" s="407">
        <f>AE713</f>
        <v>0</v>
      </c>
      <c r="AF714" s="407">
        <f t="shared" ref="AF714" si="1904">AF713</f>
        <v>0</v>
      </c>
      <c r="AG714" s="407">
        <f t="shared" ref="AG714" si="1905">AG713</f>
        <v>0</v>
      </c>
      <c r="AH714" s="407">
        <f t="shared" ref="AH714" si="1906">AH713</f>
        <v>0</v>
      </c>
      <c r="AI714" s="407">
        <f t="shared" ref="AI714" si="1907">AI713</f>
        <v>0</v>
      </c>
      <c r="AJ714" s="407">
        <f t="shared" ref="AJ714" si="1908">AJ713</f>
        <v>0</v>
      </c>
      <c r="AK714" s="407">
        <f t="shared" ref="AK714" si="1909">AK713</f>
        <v>0</v>
      </c>
      <c r="AL714" s="407">
        <f t="shared" ref="AL714" si="1910">AL713</f>
        <v>0</v>
      </c>
      <c r="AM714" s="407">
        <f t="shared" ref="AM714" si="1911">AM713</f>
        <v>0</v>
      </c>
      <c r="AN714" s="407">
        <f t="shared" ref="AN714" si="1912">AN713</f>
        <v>0</v>
      </c>
      <c r="AO714" s="407">
        <f t="shared" ref="AO714" si="1913">AO713</f>
        <v>0</v>
      </c>
      <c r="AP714" s="407">
        <f t="shared" ref="AP714" si="1914">AP713</f>
        <v>0</v>
      </c>
      <c r="AQ714" s="407">
        <f t="shared" ref="AQ714" si="1915">AQ713</f>
        <v>0</v>
      </c>
      <c r="AR714" s="407">
        <f t="shared" ref="AR714" si="1916">AR713</f>
        <v>0</v>
      </c>
      <c r="AS714" s="303"/>
    </row>
    <row r="715" spans="1:45" hidden="1" outlineLevel="1">
      <c r="A715" s="521"/>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hidden="1" outlineLevel="1">
      <c r="A716" s="521">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hidden="1" outlineLevel="1">
      <c r="A717" s="521"/>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 si="1917">AF716</f>
        <v>0</v>
      </c>
      <c r="AG717" s="407">
        <f t="shared" ref="AG717" si="1918">AG716</f>
        <v>0</v>
      </c>
      <c r="AH717" s="407">
        <f t="shared" ref="AH717" si="1919">AH716</f>
        <v>0</v>
      </c>
      <c r="AI717" s="407">
        <f t="shared" ref="AI717" si="1920">AI716</f>
        <v>0</v>
      </c>
      <c r="AJ717" s="407">
        <f t="shared" ref="AJ717" si="1921">AJ716</f>
        <v>0</v>
      </c>
      <c r="AK717" s="407">
        <f t="shared" ref="AK717" si="1922">AK716</f>
        <v>0</v>
      </c>
      <c r="AL717" s="407">
        <f t="shared" ref="AL717" si="1923">AL716</f>
        <v>0</v>
      </c>
      <c r="AM717" s="407">
        <f t="shared" ref="AM717" si="1924">AM716</f>
        <v>0</v>
      </c>
      <c r="AN717" s="407">
        <f t="shared" ref="AN717" si="1925">AN716</f>
        <v>0</v>
      </c>
      <c r="AO717" s="407">
        <f t="shared" ref="AO717" si="1926">AO716</f>
        <v>0</v>
      </c>
      <c r="AP717" s="407">
        <f t="shared" ref="AP717" si="1927">AP716</f>
        <v>0</v>
      </c>
      <c r="AQ717" s="407">
        <f t="shared" ref="AQ717" si="1928">AQ716</f>
        <v>0</v>
      </c>
      <c r="AR717" s="407">
        <f t="shared" ref="AR717" si="1929">AR716</f>
        <v>0</v>
      </c>
      <c r="AS717" s="303"/>
    </row>
    <row r="718" spans="1:45" hidden="1"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hidden="1" outlineLevel="1">
      <c r="A719" s="521">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hidden="1" outlineLevel="1">
      <c r="A720" s="521"/>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1930">AF719</f>
        <v>0</v>
      </c>
      <c r="AG720" s="407">
        <f t="shared" ref="AG720" si="1931">AG719</f>
        <v>0</v>
      </c>
      <c r="AH720" s="407">
        <f t="shared" ref="AH720" si="1932">AH719</f>
        <v>0</v>
      </c>
      <c r="AI720" s="407">
        <f t="shared" ref="AI720" si="1933">AI719</f>
        <v>0</v>
      </c>
      <c r="AJ720" s="407">
        <f t="shared" ref="AJ720" si="1934">AJ719</f>
        <v>0</v>
      </c>
      <c r="AK720" s="407">
        <f t="shared" ref="AK720" si="1935">AK719</f>
        <v>0</v>
      </c>
      <c r="AL720" s="407">
        <f t="shared" ref="AL720" si="1936">AL719</f>
        <v>0</v>
      </c>
      <c r="AM720" s="407">
        <f t="shared" ref="AM720" si="1937">AM719</f>
        <v>0</v>
      </c>
      <c r="AN720" s="407">
        <f t="shared" ref="AN720" si="1938">AN719</f>
        <v>0</v>
      </c>
      <c r="AO720" s="407">
        <f t="shared" ref="AO720" si="1939">AO719</f>
        <v>0</v>
      </c>
      <c r="AP720" s="407">
        <f t="shared" ref="AP720" si="1940">AP719</f>
        <v>0</v>
      </c>
      <c r="AQ720" s="407">
        <f t="shared" ref="AQ720" si="1941">AQ719</f>
        <v>0</v>
      </c>
      <c r="AR720" s="407">
        <f t="shared" ref="AR720" si="1942">AR719</f>
        <v>0</v>
      </c>
      <c r="AS720" s="303"/>
    </row>
    <row r="721" spans="1:45" hidden="1" outlineLevel="1">
      <c r="A721" s="521"/>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hidden="1" outlineLevel="1">
      <c r="A722" s="521"/>
      <c r="B722" s="285" t="s">
        <v>499</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ht="45" hidden="1" outlineLevel="1">
      <c r="A723" s="521">
        <v>36</v>
      </c>
      <c r="B723" s="424" t="s">
        <v>128</v>
      </c>
      <c r="C723" s="288" t="s">
        <v>25</v>
      </c>
      <c r="D723" s="292"/>
      <c r="E723" s="292"/>
      <c r="F723" s="292"/>
      <c r="G723" s="292"/>
      <c r="H723" s="292"/>
      <c r="I723" s="292"/>
      <c r="J723" s="292"/>
      <c r="K723" s="292"/>
      <c r="L723" s="292"/>
      <c r="M723" s="292"/>
      <c r="N723" s="292"/>
      <c r="O723" s="292"/>
      <c r="P723" s="292"/>
      <c r="Q723" s="292">
        <v>12</v>
      </c>
      <c r="R723" s="292"/>
      <c r="S723" s="292"/>
      <c r="T723" s="292"/>
      <c r="U723" s="292"/>
      <c r="V723" s="292"/>
      <c r="W723" s="292"/>
      <c r="X723" s="292"/>
      <c r="Y723" s="292"/>
      <c r="Z723" s="292"/>
      <c r="AA723" s="292"/>
      <c r="AB723" s="292"/>
      <c r="AC723" s="292"/>
      <c r="AD723" s="292"/>
      <c r="AE723" s="422"/>
      <c r="AF723" s="406"/>
      <c r="AG723" s="406"/>
      <c r="AH723" s="406"/>
      <c r="AI723" s="406"/>
      <c r="AJ723" s="406"/>
      <c r="AK723" s="406"/>
      <c r="AL723" s="411"/>
      <c r="AM723" s="411"/>
      <c r="AN723" s="411"/>
      <c r="AO723" s="411"/>
      <c r="AP723" s="411"/>
      <c r="AQ723" s="411"/>
      <c r="AR723" s="411"/>
      <c r="AS723" s="293">
        <f>SUM(AE723:AR723)</f>
        <v>0</v>
      </c>
    </row>
    <row r="724" spans="1:45" hidden="1" outlineLevel="1">
      <c r="A724" s="521"/>
      <c r="B724" s="291" t="s">
        <v>309</v>
      </c>
      <c r="C724" s="288" t="s">
        <v>163</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0</v>
      </c>
      <c r="AF724" s="407">
        <f t="shared" ref="AF724" si="1943">AF723</f>
        <v>0</v>
      </c>
      <c r="AG724" s="407">
        <f t="shared" ref="AG724" si="1944">AG723</f>
        <v>0</v>
      </c>
      <c r="AH724" s="407">
        <f t="shared" ref="AH724" si="1945">AH723</f>
        <v>0</v>
      </c>
      <c r="AI724" s="407">
        <f t="shared" ref="AI724" si="1946">AI723</f>
        <v>0</v>
      </c>
      <c r="AJ724" s="407">
        <f t="shared" ref="AJ724" si="1947">AJ723</f>
        <v>0</v>
      </c>
      <c r="AK724" s="407">
        <f t="shared" ref="AK724" si="1948">AK723</f>
        <v>0</v>
      </c>
      <c r="AL724" s="407">
        <f t="shared" ref="AL724" si="1949">AL723</f>
        <v>0</v>
      </c>
      <c r="AM724" s="407">
        <f t="shared" ref="AM724" si="1950">AM723</f>
        <v>0</v>
      </c>
      <c r="AN724" s="407">
        <f t="shared" ref="AN724" si="1951">AN723</f>
        <v>0</v>
      </c>
      <c r="AO724" s="407">
        <f t="shared" ref="AO724" si="1952">AO723</f>
        <v>0</v>
      </c>
      <c r="AP724" s="407">
        <f t="shared" ref="AP724" si="1953">AP723</f>
        <v>0</v>
      </c>
      <c r="AQ724" s="407">
        <f t="shared" ref="AQ724" si="1954">AQ723</f>
        <v>0</v>
      </c>
      <c r="AR724" s="407">
        <f t="shared" ref="AR724" si="1955">AR723</f>
        <v>0</v>
      </c>
      <c r="AS724" s="303"/>
    </row>
    <row r="725" spans="1:45" hidden="1" outlineLevel="1">
      <c r="A725" s="521"/>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idden="1" outlineLevel="1">
      <c r="A726" s="521">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hidden="1" outlineLevel="1">
      <c r="A727" s="521"/>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1956">AF726</f>
        <v>0</v>
      </c>
      <c r="AG727" s="407">
        <f t="shared" ref="AG727" si="1957">AG726</f>
        <v>0</v>
      </c>
      <c r="AH727" s="407">
        <f t="shared" ref="AH727" si="1958">AH726</f>
        <v>0</v>
      </c>
      <c r="AI727" s="407">
        <f t="shared" ref="AI727" si="1959">AI726</f>
        <v>0</v>
      </c>
      <c r="AJ727" s="407">
        <f t="shared" ref="AJ727" si="1960">AJ726</f>
        <v>0</v>
      </c>
      <c r="AK727" s="407">
        <f t="shared" ref="AK727" si="1961">AK726</f>
        <v>0</v>
      </c>
      <c r="AL727" s="407">
        <f t="shared" ref="AL727" si="1962">AL726</f>
        <v>0</v>
      </c>
      <c r="AM727" s="407">
        <f t="shared" ref="AM727" si="1963">AM726</f>
        <v>0</v>
      </c>
      <c r="AN727" s="407">
        <f t="shared" ref="AN727" si="1964">AN726</f>
        <v>0</v>
      </c>
      <c r="AO727" s="407">
        <f t="shared" ref="AO727" si="1965">AO726</f>
        <v>0</v>
      </c>
      <c r="AP727" s="407">
        <f t="shared" ref="AP727" si="1966">AP726</f>
        <v>0</v>
      </c>
      <c r="AQ727" s="407">
        <f t="shared" ref="AQ727" si="1967">AQ726</f>
        <v>0</v>
      </c>
      <c r="AR727" s="407">
        <f t="shared" ref="AR727" si="1968">AR726</f>
        <v>0</v>
      </c>
      <c r="AS727" s="303"/>
    </row>
    <row r="728" spans="1:45" hidden="1"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hidden="1" outlineLevel="1">
      <c r="A729" s="521">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hidden="1" outlineLevel="1">
      <c r="A730" s="521"/>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1969">AF729</f>
        <v>0</v>
      </c>
      <c r="AG730" s="407">
        <f t="shared" ref="AG730" si="1970">AG729</f>
        <v>0</v>
      </c>
      <c r="AH730" s="407">
        <f t="shared" ref="AH730" si="1971">AH729</f>
        <v>0</v>
      </c>
      <c r="AI730" s="407">
        <f t="shared" ref="AI730" si="1972">AI729</f>
        <v>0</v>
      </c>
      <c r="AJ730" s="407">
        <f t="shared" ref="AJ730" si="1973">AJ729</f>
        <v>0</v>
      </c>
      <c r="AK730" s="407">
        <f t="shared" ref="AK730" si="1974">AK729</f>
        <v>0</v>
      </c>
      <c r="AL730" s="407">
        <f t="shared" ref="AL730" si="1975">AL729</f>
        <v>0</v>
      </c>
      <c r="AM730" s="407">
        <f t="shared" ref="AM730" si="1976">AM729</f>
        <v>0</v>
      </c>
      <c r="AN730" s="407">
        <f t="shared" ref="AN730" si="1977">AN729</f>
        <v>0</v>
      </c>
      <c r="AO730" s="407">
        <f t="shared" ref="AO730" si="1978">AO729</f>
        <v>0</v>
      </c>
      <c r="AP730" s="407">
        <f t="shared" ref="AP730" si="1979">AP729</f>
        <v>0</v>
      </c>
      <c r="AQ730" s="407">
        <f t="shared" ref="AQ730" si="1980">AQ729</f>
        <v>0</v>
      </c>
      <c r="AR730" s="407">
        <f t="shared" ref="AR730" si="1981">AR729</f>
        <v>0</v>
      </c>
      <c r="AS730" s="303"/>
    </row>
    <row r="731" spans="1:45" hidden="1"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hidden="1" outlineLevel="1">
      <c r="A732" s="521">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hidden="1" outlineLevel="1">
      <c r="A733" s="521"/>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1982">AF732</f>
        <v>0</v>
      </c>
      <c r="AG733" s="407">
        <f t="shared" ref="AG733" si="1983">AG732</f>
        <v>0</v>
      </c>
      <c r="AH733" s="407">
        <f t="shared" ref="AH733" si="1984">AH732</f>
        <v>0</v>
      </c>
      <c r="AI733" s="407">
        <f t="shared" ref="AI733" si="1985">AI732</f>
        <v>0</v>
      </c>
      <c r="AJ733" s="407">
        <f t="shared" ref="AJ733" si="1986">AJ732</f>
        <v>0</v>
      </c>
      <c r="AK733" s="407">
        <f t="shared" ref="AK733" si="1987">AK732</f>
        <v>0</v>
      </c>
      <c r="AL733" s="407">
        <f t="shared" ref="AL733" si="1988">AL732</f>
        <v>0</v>
      </c>
      <c r="AM733" s="407">
        <f t="shared" ref="AM733" si="1989">AM732</f>
        <v>0</v>
      </c>
      <c r="AN733" s="407">
        <f t="shared" ref="AN733" si="1990">AN732</f>
        <v>0</v>
      </c>
      <c r="AO733" s="407">
        <f t="shared" ref="AO733" si="1991">AO732</f>
        <v>0</v>
      </c>
      <c r="AP733" s="407">
        <f t="shared" ref="AP733" si="1992">AP732</f>
        <v>0</v>
      </c>
      <c r="AQ733" s="407">
        <f t="shared" ref="AQ733" si="1993">AQ732</f>
        <v>0</v>
      </c>
      <c r="AR733" s="407">
        <f t="shared" ref="AR733" si="1994">AR732</f>
        <v>0</v>
      </c>
      <c r="AS733" s="303"/>
    </row>
    <row r="734" spans="1:45" hidden="1"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hidden="1" outlineLevel="1">
      <c r="A735" s="521">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hidden="1" outlineLevel="1">
      <c r="A736" s="521"/>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1995">AF735</f>
        <v>0</v>
      </c>
      <c r="AG736" s="407">
        <f t="shared" ref="AG736" si="1996">AG735</f>
        <v>0</v>
      </c>
      <c r="AH736" s="407">
        <f t="shared" ref="AH736" si="1997">AH735</f>
        <v>0</v>
      </c>
      <c r="AI736" s="407">
        <f t="shared" ref="AI736" si="1998">AI735</f>
        <v>0</v>
      </c>
      <c r="AJ736" s="407">
        <f t="shared" ref="AJ736" si="1999">AJ735</f>
        <v>0</v>
      </c>
      <c r="AK736" s="407">
        <f t="shared" ref="AK736" si="2000">AK735</f>
        <v>0</v>
      </c>
      <c r="AL736" s="407">
        <f t="shared" ref="AL736" si="2001">AL735</f>
        <v>0</v>
      </c>
      <c r="AM736" s="407">
        <f t="shared" ref="AM736" si="2002">AM735</f>
        <v>0</v>
      </c>
      <c r="AN736" s="407">
        <f t="shared" ref="AN736" si="2003">AN735</f>
        <v>0</v>
      </c>
      <c r="AO736" s="407">
        <f t="shared" ref="AO736" si="2004">AO735</f>
        <v>0</v>
      </c>
      <c r="AP736" s="407">
        <f t="shared" ref="AP736" si="2005">AP735</f>
        <v>0</v>
      </c>
      <c r="AQ736" s="407">
        <f t="shared" ref="AQ736" si="2006">AQ735</f>
        <v>0</v>
      </c>
      <c r="AR736" s="407">
        <f t="shared" ref="AR736" si="2007">AR735</f>
        <v>0</v>
      </c>
      <c r="AS736" s="303"/>
    </row>
    <row r="737" spans="1:45" hidden="1"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hidden="1" outlineLevel="1">
      <c r="A738" s="521">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hidden="1" outlineLevel="1">
      <c r="A739" s="521"/>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008">AF738</f>
        <v>0</v>
      </c>
      <c r="AG739" s="407">
        <f t="shared" ref="AG739" si="2009">AG738</f>
        <v>0</v>
      </c>
      <c r="AH739" s="407">
        <f t="shared" ref="AH739" si="2010">AH738</f>
        <v>0</v>
      </c>
      <c r="AI739" s="407">
        <f t="shared" ref="AI739" si="2011">AI738</f>
        <v>0</v>
      </c>
      <c r="AJ739" s="407">
        <f t="shared" ref="AJ739" si="2012">AJ738</f>
        <v>0</v>
      </c>
      <c r="AK739" s="407">
        <f t="shared" ref="AK739" si="2013">AK738</f>
        <v>0</v>
      </c>
      <c r="AL739" s="407">
        <f t="shared" ref="AL739" si="2014">AL738</f>
        <v>0</v>
      </c>
      <c r="AM739" s="407">
        <f t="shared" ref="AM739" si="2015">AM738</f>
        <v>0</v>
      </c>
      <c r="AN739" s="407">
        <f t="shared" ref="AN739" si="2016">AN738</f>
        <v>0</v>
      </c>
      <c r="AO739" s="407">
        <f t="shared" ref="AO739" si="2017">AO738</f>
        <v>0</v>
      </c>
      <c r="AP739" s="407">
        <f t="shared" ref="AP739" si="2018">AP738</f>
        <v>0</v>
      </c>
      <c r="AQ739" s="407">
        <f t="shared" ref="AQ739" si="2019">AQ738</f>
        <v>0</v>
      </c>
      <c r="AR739" s="407">
        <f t="shared" ref="AR739" si="2020">AR738</f>
        <v>0</v>
      </c>
      <c r="AS739" s="303"/>
    </row>
    <row r="740" spans="1:45" hidden="1"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hidden="1" outlineLevel="1">
      <c r="A741" s="521">
        <v>42</v>
      </c>
      <c r="B741" s="424" t="s">
        <v>134</v>
      </c>
      <c r="C741" s="288" t="s">
        <v>25</v>
      </c>
      <c r="D741" s="292"/>
      <c r="E741" s="292"/>
      <c r="F741" s="292"/>
      <c r="G741" s="292"/>
      <c r="H741" s="292"/>
      <c r="I741" s="292"/>
      <c r="J741" s="292"/>
      <c r="K741" s="292"/>
      <c r="L741" s="292"/>
      <c r="M741" s="292"/>
      <c r="N741" s="292"/>
      <c r="O741" s="292"/>
      <c r="P741" s="292"/>
      <c r="Q741" s="288"/>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hidden="1" outlineLevel="1">
      <c r="A742" s="521"/>
      <c r="B742" s="291" t="s">
        <v>309</v>
      </c>
      <c r="C742" s="288" t="s">
        <v>163</v>
      </c>
      <c r="D742" s="292"/>
      <c r="E742" s="292"/>
      <c r="F742" s="292"/>
      <c r="G742" s="292"/>
      <c r="H742" s="292"/>
      <c r="I742" s="292"/>
      <c r="J742" s="292"/>
      <c r="K742" s="292"/>
      <c r="L742" s="292"/>
      <c r="M742" s="292"/>
      <c r="N742" s="292"/>
      <c r="O742" s="292"/>
      <c r="P742" s="292"/>
      <c r="Q742" s="464"/>
      <c r="R742" s="292"/>
      <c r="S742" s="292"/>
      <c r="T742" s="292"/>
      <c r="U742" s="292"/>
      <c r="V742" s="292"/>
      <c r="W742" s="292"/>
      <c r="X742" s="292"/>
      <c r="Y742" s="292"/>
      <c r="Z742" s="292"/>
      <c r="AA742" s="292"/>
      <c r="AB742" s="292"/>
      <c r="AC742" s="292"/>
      <c r="AD742" s="292"/>
      <c r="AE742" s="407">
        <f>AE741</f>
        <v>0</v>
      </c>
      <c r="AF742" s="407">
        <f t="shared" ref="AF742" si="2021">AF741</f>
        <v>0</v>
      </c>
      <c r="AG742" s="407">
        <f t="shared" ref="AG742" si="2022">AG741</f>
        <v>0</v>
      </c>
      <c r="AH742" s="407">
        <f t="shared" ref="AH742" si="2023">AH741</f>
        <v>0</v>
      </c>
      <c r="AI742" s="407">
        <f t="shared" ref="AI742" si="2024">AI741</f>
        <v>0</v>
      </c>
      <c r="AJ742" s="407">
        <f t="shared" ref="AJ742" si="2025">AJ741</f>
        <v>0</v>
      </c>
      <c r="AK742" s="407">
        <f t="shared" ref="AK742" si="2026">AK741</f>
        <v>0</v>
      </c>
      <c r="AL742" s="407">
        <f t="shared" ref="AL742" si="2027">AL741</f>
        <v>0</v>
      </c>
      <c r="AM742" s="407">
        <f t="shared" ref="AM742" si="2028">AM741</f>
        <v>0</v>
      </c>
      <c r="AN742" s="407">
        <f t="shared" ref="AN742" si="2029">AN741</f>
        <v>0</v>
      </c>
      <c r="AO742" s="407">
        <f t="shared" ref="AO742" si="2030">AO741</f>
        <v>0</v>
      </c>
      <c r="AP742" s="407">
        <f t="shared" ref="AP742" si="2031">AP741</f>
        <v>0</v>
      </c>
      <c r="AQ742" s="407">
        <f t="shared" ref="AQ742" si="2032">AQ741</f>
        <v>0</v>
      </c>
      <c r="AR742" s="407">
        <f t="shared" ref="AR742" si="2033">AR741</f>
        <v>0</v>
      </c>
      <c r="AS742" s="303"/>
    </row>
    <row r="743" spans="1:45" hidden="1"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hidden="1" outlineLevel="1">
      <c r="A744" s="521">
        <v>43</v>
      </c>
      <c r="B744" s="424" t="s">
        <v>135</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hidden="1" outlineLevel="1">
      <c r="A745" s="521"/>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407">
        <f>AE744</f>
        <v>0</v>
      </c>
      <c r="AF745" s="407">
        <f t="shared" ref="AF745" si="2034">AF744</f>
        <v>0</v>
      </c>
      <c r="AG745" s="407">
        <f t="shared" ref="AG745" si="2035">AG744</f>
        <v>0</v>
      </c>
      <c r="AH745" s="407">
        <f t="shared" ref="AH745" si="2036">AH744</f>
        <v>0</v>
      </c>
      <c r="AI745" s="407">
        <f t="shared" ref="AI745" si="2037">AI744</f>
        <v>0</v>
      </c>
      <c r="AJ745" s="407">
        <f t="shared" ref="AJ745" si="2038">AJ744</f>
        <v>0</v>
      </c>
      <c r="AK745" s="407">
        <f t="shared" ref="AK745" si="2039">AK744</f>
        <v>0</v>
      </c>
      <c r="AL745" s="407">
        <f t="shared" ref="AL745" si="2040">AL744</f>
        <v>0</v>
      </c>
      <c r="AM745" s="407">
        <f t="shared" ref="AM745" si="2041">AM744</f>
        <v>0</v>
      </c>
      <c r="AN745" s="407">
        <f t="shared" ref="AN745" si="2042">AN744</f>
        <v>0</v>
      </c>
      <c r="AO745" s="407">
        <f t="shared" ref="AO745" si="2043">AO744</f>
        <v>0</v>
      </c>
      <c r="AP745" s="407">
        <f t="shared" ref="AP745" si="2044">AP744</f>
        <v>0</v>
      </c>
      <c r="AQ745" s="407">
        <f t="shared" ref="AQ745" si="2045">AQ744</f>
        <v>0</v>
      </c>
      <c r="AR745" s="407">
        <f t="shared" ref="AR745" si="2046">AR744</f>
        <v>0</v>
      </c>
      <c r="AS745" s="303"/>
    </row>
    <row r="746" spans="1:45" hidden="1"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hidden="1" outlineLevel="1">
      <c r="A747" s="521">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hidden="1" outlineLevel="1">
      <c r="A748" s="521"/>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047">AF747</f>
        <v>0</v>
      </c>
      <c r="AG748" s="407">
        <f t="shared" ref="AG748" si="2048">AG747</f>
        <v>0</v>
      </c>
      <c r="AH748" s="407">
        <f t="shared" ref="AH748" si="2049">AH747</f>
        <v>0</v>
      </c>
      <c r="AI748" s="407">
        <f t="shared" ref="AI748" si="2050">AI747</f>
        <v>0</v>
      </c>
      <c r="AJ748" s="407">
        <f t="shared" ref="AJ748" si="2051">AJ747</f>
        <v>0</v>
      </c>
      <c r="AK748" s="407">
        <f t="shared" ref="AK748" si="2052">AK747</f>
        <v>0</v>
      </c>
      <c r="AL748" s="407">
        <f t="shared" ref="AL748" si="2053">AL747</f>
        <v>0</v>
      </c>
      <c r="AM748" s="407">
        <f t="shared" ref="AM748" si="2054">AM747</f>
        <v>0</v>
      </c>
      <c r="AN748" s="407">
        <f t="shared" ref="AN748" si="2055">AN747</f>
        <v>0</v>
      </c>
      <c r="AO748" s="407">
        <f t="shared" ref="AO748" si="2056">AO747</f>
        <v>0</v>
      </c>
      <c r="AP748" s="407">
        <f t="shared" ref="AP748" si="2057">AP747</f>
        <v>0</v>
      </c>
      <c r="AQ748" s="407">
        <f t="shared" ref="AQ748" si="2058">AQ747</f>
        <v>0</v>
      </c>
      <c r="AR748" s="407">
        <f t="shared" ref="AR748" si="2059">AR747</f>
        <v>0</v>
      </c>
      <c r="AS748" s="303"/>
    </row>
    <row r="749" spans="1:45" hidden="1"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hidden="1" outlineLevel="1">
      <c r="A750" s="521">
        <v>45</v>
      </c>
      <c r="B750" s="424" t="s">
        <v>137</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hidden="1" outlineLevel="1">
      <c r="A751" s="521"/>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060">AF750</f>
        <v>0</v>
      </c>
      <c r="AG751" s="407">
        <f t="shared" ref="AG751" si="2061">AG750</f>
        <v>0</v>
      </c>
      <c r="AH751" s="407">
        <f t="shared" ref="AH751" si="2062">AH750</f>
        <v>0</v>
      </c>
      <c r="AI751" s="407">
        <f t="shared" ref="AI751" si="2063">AI750</f>
        <v>0</v>
      </c>
      <c r="AJ751" s="407">
        <f t="shared" ref="AJ751" si="2064">AJ750</f>
        <v>0</v>
      </c>
      <c r="AK751" s="407">
        <f t="shared" ref="AK751" si="2065">AK750</f>
        <v>0</v>
      </c>
      <c r="AL751" s="407">
        <f t="shared" ref="AL751" si="2066">AL750</f>
        <v>0</v>
      </c>
      <c r="AM751" s="407">
        <f t="shared" ref="AM751" si="2067">AM750</f>
        <v>0</v>
      </c>
      <c r="AN751" s="407">
        <f t="shared" ref="AN751" si="2068">AN750</f>
        <v>0</v>
      </c>
      <c r="AO751" s="407">
        <f t="shared" ref="AO751" si="2069">AO750</f>
        <v>0</v>
      </c>
      <c r="AP751" s="407">
        <f t="shared" ref="AP751" si="2070">AP750</f>
        <v>0</v>
      </c>
      <c r="AQ751" s="407">
        <f t="shared" ref="AQ751" si="2071">AQ750</f>
        <v>0</v>
      </c>
      <c r="AR751" s="407">
        <f t="shared" ref="AR751" si="2072">AR750</f>
        <v>0</v>
      </c>
      <c r="AS751" s="303"/>
    </row>
    <row r="752" spans="1:45" hidden="1"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hidden="1" outlineLevel="1">
      <c r="A753" s="521">
        <v>46</v>
      </c>
      <c r="B753" s="424" t="s">
        <v>138</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6" hidden="1" outlineLevel="1">
      <c r="A754" s="521"/>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073">AF753</f>
        <v>0</v>
      </c>
      <c r="AG754" s="407">
        <f t="shared" ref="AG754" si="2074">AG753</f>
        <v>0</v>
      </c>
      <c r="AH754" s="407">
        <f t="shared" ref="AH754" si="2075">AH753</f>
        <v>0</v>
      </c>
      <c r="AI754" s="407">
        <f t="shared" ref="AI754" si="2076">AI753</f>
        <v>0</v>
      </c>
      <c r="AJ754" s="407">
        <f t="shared" ref="AJ754" si="2077">AJ753</f>
        <v>0</v>
      </c>
      <c r="AK754" s="407">
        <f t="shared" ref="AK754" si="2078">AK753</f>
        <v>0</v>
      </c>
      <c r="AL754" s="407">
        <f t="shared" ref="AL754" si="2079">AL753</f>
        <v>0</v>
      </c>
      <c r="AM754" s="407">
        <f t="shared" ref="AM754" si="2080">AM753</f>
        <v>0</v>
      </c>
      <c r="AN754" s="407">
        <f t="shared" ref="AN754" si="2081">AN753</f>
        <v>0</v>
      </c>
      <c r="AO754" s="407">
        <f t="shared" ref="AO754" si="2082">AO753</f>
        <v>0</v>
      </c>
      <c r="AP754" s="407">
        <f t="shared" ref="AP754" si="2083">AP753</f>
        <v>0</v>
      </c>
      <c r="AQ754" s="407">
        <f t="shared" ref="AQ754" si="2084">AQ753</f>
        <v>0</v>
      </c>
      <c r="AR754" s="407">
        <f t="shared" ref="AR754" si="2085">AR753</f>
        <v>0</v>
      </c>
      <c r="AS754" s="303"/>
    </row>
    <row r="755" spans="1:46" hidden="1"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hidden="1" outlineLevel="1">
      <c r="A756" s="521">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hidden="1" outlineLevel="1">
      <c r="A757" s="521"/>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086">AF756</f>
        <v>0</v>
      </c>
      <c r="AG757" s="407">
        <f t="shared" ref="AG757" si="2087">AG756</f>
        <v>0</v>
      </c>
      <c r="AH757" s="407">
        <f t="shared" ref="AH757" si="2088">AH756</f>
        <v>0</v>
      </c>
      <c r="AI757" s="407">
        <f t="shared" ref="AI757" si="2089">AI756</f>
        <v>0</v>
      </c>
      <c r="AJ757" s="407">
        <f t="shared" ref="AJ757" si="2090">AJ756</f>
        <v>0</v>
      </c>
      <c r="AK757" s="407">
        <f t="shared" ref="AK757" si="2091">AK756</f>
        <v>0</v>
      </c>
      <c r="AL757" s="407">
        <f t="shared" ref="AL757" si="2092">AL756</f>
        <v>0</v>
      </c>
      <c r="AM757" s="407">
        <f t="shared" ref="AM757" si="2093">AM756</f>
        <v>0</v>
      </c>
      <c r="AN757" s="407">
        <f t="shared" ref="AN757" si="2094">AN756</f>
        <v>0</v>
      </c>
      <c r="AO757" s="407">
        <f t="shared" ref="AO757" si="2095">AO756</f>
        <v>0</v>
      </c>
      <c r="AP757" s="407">
        <f t="shared" ref="AP757" si="2096">AP756</f>
        <v>0</v>
      </c>
      <c r="AQ757" s="407">
        <f t="shared" ref="AQ757" si="2097">AQ756</f>
        <v>0</v>
      </c>
      <c r="AR757" s="407">
        <f t="shared" ref="AR757" si="2098">AR756</f>
        <v>0</v>
      </c>
      <c r="AS757" s="303"/>
    </row>
    <row r="758" spans="1:46" hidden="1"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hidden="1" outlineLevel="1">
      <c r="A759" s="521">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hidden="1" outlineLevel="1">
      <c r="A760" s="521"/>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099">AF759</f>
        <v>0</v>
      </c>
      <c r="AG760" s="407">
        <f t="shared" ref="AG760" si="2100">AG759</f>
        <v>0</v>
      </c>
      <c r="AH760" s="407">
        <f t="shared" ref="AH760" si="2101">AH759</f>
        <v>0</v>
      </c>
      <c r="AI760" s="407">
        <f t="shared" ref="AI760" si="2102">AI759</f>
        <v>0</v>
      </c>
      <c r="AJ760" s="407">
        <f t="shared" ref="AJ760" si="2103">AJ759</f>
        <v>0</v>
      </c>
      <c r="AK760" s="407">
        <f t="shared" ref="AK760" si="2104">AK759</f>
        <v>0</v>
      </c>
      <c r="AL760" s="407">
        <f t="shared" ref="AL760" si="2105">AL759</f>
        <v>0</v>
      </c>
      <c r="AM760" s="407">
        <f t="shared" ref="AM760" si="2106">AM759</f>
        <v>0</v>
      </c>
      <c r="AN760" s="407">
        <f t="shared" ref="AN760" si="2107">AN759</f>
        <v>0</v>
      </c>
      <c r="AO760" s="407">
        <f t="shared" ref="AO760" si="2108">AO759</f>
        <v>0</v>
      </c>
      <c r="AP760" s="407">
        <f t="shared" ref="AP760" si="2109">AP759</f>
        <v>0</v>
      </c>
      <c r="AQ760" s="407">
        <f t="shared" ref="AQ760" si="2110">AQ759</f>
        <v>0</v>
      </c>
      <c r="AR760" s="407">
        <f t="shared" ref="AR760" si="2111">AR759</f>
        <v>0</v>
      </c>
      <c r="AS760" s="303"/>
    </row>
    <row r="761" spans="1:46" hidden="1"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ht="30" hidden="1" outlineLevel="1">
      <c r="A762" s="521">
        <v>49</v>
      </c>
      <c r="B762" s="424" t="s">
        <v>141</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6" hidden="1" outlineLevel="1">
      <c r="A763" s="521"/>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112">AF762</f>
        <v>0</v>
      </c>
      <c r="AG763" s="407">
        <f t="shared" ref="AG763" si="2113">AG762</f>
        <v>0</v>
      </c>
      <c r="AH763" s="407">
        <f t="shared" ref="AH763" si="2114">AH762</f>
        <v>0</v>
      </c>
      <c r="AI763" s="407">
        <f t="shared" ref="AI763" si="2115">AI762</f>
        <v>0</v>
      </c>
      <c r="AJ763" s="407">
        <f t="shared" ref="AJ763" si="2116">AJ762</f>
        <v>0</v>
      </c>
      <c r="AK763" s="407">
        <f t="shared" ref="AK763" si="2117">AK762</f>
        <v>0</v>
      </c>
      <c r="AL763" s="407">
        <f t="shared" ref="AL763" si="2118">AL762</f>
        <v>0</v>
      </c>
      <c r="AM763" s="407">
        <f t="shared" ref="AM763" si="2119">AM762</f>
        <v>0</v>
      </c>
      <c r="AN763" s="407">
        <f t="shared" ref="AN763" si="2120">AN762</f>
        <v>0</v>
      </c>
      <c r="AO763" s="407">
        <f t="shared" ref="AO763" si="2121">AO762</f>
        <v>0</v>
      </c>
      <c r="AP763" s="407">
        <f t="shared" ref="AP763" si="2122">AP762</f>
        <v>0</v>
      </c>
      <c r="AQ763" s="407">
        <f t="shared" ref="AQ763" si="2123">AQ762</f>
        <v>0</v>
      </c>
      <c r="AR763" s="407">
        <f t="shared" ref="AR763" si="2124">AR762</f>
        <v>0</v>
      </c>
      <c r="AS763" s="303"/>
    </row>
    <row r="764" spans="1:46" hidden="1" outlineLevel="1">
      <c r="A764" s="521"/>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ollapsed="1">
      <c r="B765" s="324" t="s">
        <v>310</v>
      </c>
      <c r="C765" s="326"/>
      <c r="D765" s="326">
        <f>SUM(D608:D763)</f>
        <v>2133436.1001627799</v>
      </c>
      <c r="E765" s="326"/>
      <c r="F765" s="326"/>
      <c r="G765" s="326"/>
      <c r="H765" s="326"/>
      <c r="I765" s="326"/>
      <c r="J765" s="326"/>
      <c r="K765" s="326"/>
      <c r="L765" s="326"/>
      <c r="M765" s="326"/>
      <c r="N765" s="326"/>
      <c r="O765" s="326"/>
      <c r="P765" s="326"/>
      <c r="Q765" s="326"/>
      <c r="R765" s="326">
        <f>SUM(R608:R763)</f>
        <v>278</v>
      </c>
      <c r="S765" s="326"/>
      <c r="T765" s="326"/>
      <c r="U765" s="326"/>
      <c r="V765" s="326"/>
      <c r="W765" s="326"/>
      <c r="X765" s="326"/>
      <c r="Y765" s="326"/>
      <c r="Z765" s="326"/>
      <c r="AA765" s="326"/>
      <c r="AB765" s="326"/>
      <c r="AC765" s="326"/>
      <c r="AD765" s="326"/>
      <c r="AE765" s="326">
        <f>IF(AE606="kWh",SUMPRODUCT(D608:D763,AE608:AE763))</f>
        <v>784426</v>
      </c>
      <c r="AF765" s="326">
        <f>IF(AF606="kWh",SUMPRODUCT(D608:D763,AF608:AF763))</f>
        <v>203215.11101790579</v>
      </c>
      <c r="AG765" s="326">
        <f>IF(AG606="kw",SUMPRODUCT(Q608:Q763,R608:R763,AG608:AG763),SUMPRODUCT(D608:D763,AG608:AG763))</f>
        <v>2969.04</v>
      </c>
      <c r="AH765" s="326">
        <f>IF(AH606="kw",SUMPRODUCT(Q608:Q763,R608:R763,AH608:AH763),SUMPRODUCT(D608:D763,AH608:AH763))</f>
        <v>0</v>
      </c>
      <c r="AI765" s="326">
        <f>IF(AI606="kw",SUMPRODUCT(Q608:Q763,R608:R763,AI608:AI763),SUMPRODUCT(D608:D763,AI608:AI763))</f>
        <v>0</v>
      </c>
      <c r="AJ765" s="326">
        <f>IF(AJ606="kw",SUMPRODUCT(Q608:Q763,R608:R763,AJ608:AJ763),SUMPRODUCT(D608:D763,AJ608:AJ763))</f>
        <v>0</v>
      </c>
      <c r="AK765" s="326">
        <f>IF(AK606="kw",SUMPRODUCT(Q608:Q763,R608:R763,AK608:AK763),SUMPRODUCT(D608:D763,AK608:AK763))</f>
        <v>0</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311</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Threshold'!$B$42:$Q$60,10,FALSE)</f>
        <v>1345003</v>
      </c>
      <c r="AF766" s="388">
        <f>HLOOKUP(AF605,'2. LRAMVA Threshold'!$B$42:$Q$53,10,FALSE)</f>
        <v>543085</v>
      </c>
      <c r="AG766" s="388">
        <f>HLOOKUP(AG415,'2. LRAMVA Threshold'!$B$42:$Q$53,10,FALSE)</f>
        <v>10671</v>
      </c>
      <c r="AH766" s="388">
        <f>HLOOKUP(AH415,'2. LRAMVA Threshold'!$B$42:$Q$53,10,FALSE)</f>
        <v>196</v>
      </c>
      <c r="AI766" s="388">
        <f>HLOOKUP(AI415,'2. LRAMVA Threshold'!$B$42:$Q$53,10,FALSE)</f>
        <v>4684</v>
      </c>
      <c r="AJ766" s="388">
        <f>HLOOKUP(AJ415,'2. LRAMVA Threshold'!$B$42:$Q$53,10,FALSE)</f>
        <v>0</v>
      </c>
      <c r="AK766" s="388">
        <f>HLOOKUP(AK415,'2. LRAMVA Threshold'!$B$42:$Q$53,10,FALSE)</f>
        <v>0</v>
      </c>
      <c r="AL766" s="388">
        <f>HLOOKUP(AL415,'2. LRAMVA Threshold'!$B$42:$Q$53,10,FALSE)</f>
        <v>0</v>
      </c>
      <c r="AM766" s="388">
        <f>HLOOKUP(AM415,'2. LRAMVA Threshold'!$B$42:$Q$53,10,FALSE)</f>
        <v>0</v>
      </c>
      <c r="AN766" s="388">
        <f>HLOOKUP(AN415,'2. LRAMVA Threshold'!$B$42:$Q$53,10,FALSE)</f>
        <v>0</v>
      </c>
      <c r="AO766" s="388">
        <f>HLOOKUP(AO415,'2. LRAMVA Threshold'!$B$42:$Q$53,10,FALSE)</f>
        <v>0</v>
      </c>
      <c r="AP766" s="388">
        <f>HLOOKUP(AP415,'2. LRAMVA Threshold'!$B$42:$Q$53,10,FALSE)</f>
        <v>0</v>
      </c>
      <c r="AQ766" s="388">
        <f>HLOOKUP(AQ415,'2. LRAMVA Threshold'!$B$42:$Q$53,10,FALSE)</f>
        <v>0</v>
      </c>
      <c r="AR766" s="388">
        <f>HLOOKUP(AR415,'2. LRAMVA Threshold'!$B$42:$Q$53,10,FALSE)</f>
        <v>0</v>
      </c>
      <c r="AS766" s="438"/>
    </row>
    <row r="767" spans="1:46">
      <c r="B767" s="390"/>
      <c r="C767" s="428"/>
      <c r="D767" s="429"/>
      <c r="E767" s="429"/>
      <c r="F767" s="429"/>
      <c r="G767" s="429"/>
      <c r="H767" s="429"/>
      <c r="I767" s="429"/>
      <c r="J767" s="429"/>
      <c r="K767" s="429"/>
      <c r="L767" s="429"/>
      <c r="M767" s="429"/>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312</v>
      </c>
      <c r="C768" s="335"/>
      <c r="D768" s="335"/>
      <c r="E768" s="372"/>
      <c r="F768" s="372"/>
      <c r="G768" s="372"/>
      <c r="H768" s="372"/>
      <c r="I768" s="372"/>
      <c r="J768" s="372"/>
      <c r="K768" s="372"/>
      <c r="L768" s="372"/>
      <c r="M768" s="372"/>
      <c r="N768" s="372"/>
      <c r="O768" s="372"/>
      <c r="P768" s="372"/>
      <c r="Q768" s="372"/>
      <c r="R768" s="288"/>
      <c r="S768" s="337"/>
      <c r="T768" s="337"/>
      <c r="U768" s="337"/>
      <c r="V768" s="336"/>
      <c r="W768" s="336"/>
      <c r="X768" s="336"/>
      <c r="Y768" s="336"/>
      <c r="Z768" s="337"/>
      <c r="AA768" s="337"/>
      <c r="AB768" s="337"/>
      <c r="AC768" s="337"/>
      <c r="AD768" s="337"/>
      <c r="AE768" s="825">
        <f>HLOOKUP(AE$35,'3.  Distribution Rates'!$C$122:$P$135,10,FALSE)</f>
        <v>7.0000000000000001E-3</v>
      </c>
      <c r="AF768" s="825">
        <f>HLOOKUP(AF$35,'3.  Distribution Rates'!$C$122:$P$135,10,FALSE)</f>
        <v>1.41E-2</v>
      </c>
      <c r="AG768" s="338">
        <f>HLOOKUP(AG$35,'3.  Distribution Rates'!$C$122:$P$135,10,FALSE)</f>
        <v>3.3248000000000002</v>
      </c>
      <c r="AH768" s="338">
        <f>HLOOKUP(AH$35,'3.  Distribution Rates'!$C$122:$P$135,10,FALSE)</f>
        <v>15.6023</v>
      </c>
      <c r="AI768" s="338">
        <f>HLOOKUP(AI$35,'3.  Distribution Rates'!$C$122:$P$135,10,FALSE)</f>
        <v>1.2200000000000001E-2</v>
      </c>
      <c r="AJ768" s="338">
        <f>HLOOKUP(AJ$35,'3.  Distribution Rates'!$C$122:$P$135,10,FALSE)</f>
        <v>0</v>
      </c>
      <c r="AK768" s="338">
        <f>HLOOKUP(AK$35,'3.  Distribution Rates'!$C$122:$P$135,10,FALSE)</f>
        <v>0</v>
      </c>
      <c r="AL768" s="338">
        <f>HLOOKUP(AL$35,'3.  Distribution Rates'!$C$122:$P$135,10,FALSE)</f>
        <v>0</v>
      </c>
      <c r="AM768" s="338">
        <f>HLOOKUP(AM$35,'3.  Distribution Rates'!$C$122:$P$135,10,FALSE)</f>
        <v>0</v>
      </c>
      <c r="AN768" s="338">
        <f>HLOOKUP(AN$35,'3.  Distribution Rates'!$C$122:$P$135,10,FALSE)</f>
        <v>0</v>
      </c>
      <c r="AO768" s="338">
        <f>HLOOKUP(AO$35,'3.  Distribution Rates'!$C$122:$P$135,10,FALSE)</f>
        <v>0</v>
      </c>
      <c r="AP768" s="338">
        <f>HLOOKUP(AP$35,'3.  Distribution Rates'!$C$122:$P$135,10,FALSE)</f>
        <v>0</v>
      </c>
      <c r="AQ768" s="338">
        <f>HLOOKUP(AQ$35,'3.  Distribution Rates'!$C$122:$P$135,10,FALSE)</f>
        <v>0</v>
      </c>
      <c r="AR768" s="338">
        <f>HLOOKUP(AR$35,'3.  Distribution Rates'!$C$122:$P$135,10,FALSE)</f>
        <v>0</v>
      </c>
      <c r="AS768" s="345"/>
      <c r="AT768" s="439"/>
    </row>
    <row r="769" spans="2:46">
      <c r="B769" s="321" t="s">
        <v>313</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1054.431</v>
      </c>
      <c r="AF769" s="374">
        <f>'4.  2011-2014 LRAM'!AN141*AF768</f>
        <v>1708.4903476199997</v>
      </c>
      <c r="AG769" s="374">
        <f>'4.  2011-2014 LRAM'!AO141*AG768</f>
        <v>2026.7262643200002</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5">
        <f t="shared" ref="AS769:AS775" si="2125">SUM(AE769:AR769)</f>
        <v>4789.6476119399995</v>
      </c>
      <c r="AT769" s="439"/>
    </row>
    <row r="770" spans="2:46">
      <c r="B770" s="321" t="s">
        <v>314</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708.16200000000003</v>
      </c>
      <c r="AF770" s="374">
        <f>'4.  2011-2014 LRAM'!AN280*AF768</f>
        <v>298.2996</v>
      </c>
      <c r="AG770" s="374">
        <f>'4.  2011-2014 LRAM'!AO280*AG768</f>
        <v>6188.1177600000001</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5">
        <f t="shared" si="2125"/>
        <v>7194.5793599999997</v>
      </c>
      <c r="AT770" s="439"/>
    </row>
    <row r="771" spans="2:46">
      <c r="B771" s="321" t="s">
        <v>315</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985.67700000000002</v>
      </c>
      <c r="AF771" s="374">
        <f>'4.  2011-2014 LRAM'!AN416*AF768</f>
        <v>8565.6450960000002</v>
      </c>
      <c r="AG771" s="374">
        <f>'4.  2011-2014 LRAM'!AO416*AG768</f>
        <v>3991.3559040000005</v>
      </c>
      <c r="AH771" s="374">
        <f>'4.  2011-2014 LRAM'!AP416*AH768</f>
        <v>0</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5">
        <f t="shared" si="2125"/>
        <v>13542.678</v>
      </c>
      <c r="AT771" s="439"/>
    </row>
    <row r="772" spans="2:46">
      <c r="B772" s="321" t="s">
        <v>316</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LRAM'!AM553*AE768</f>
        <v>3690.54</v>
      </c>
      <c r="AF772" s="374">
        <f>'4.  2011-2014 LRAM'!AN553*AF768</f>
        <v>11589.8616</v>
      </c>
      <c r="AG772" s="374">
        <f>'4.  2011-2014 LRAM'!AO553*AG768</f>
        <v>1915.0848000000001</v>
      </c>
      <c r="AH772" s="374">
        <f>'4.  2011-2014 LRAM'!AP553*AH768</f>
        <v>0</v>
      </c>
      <c r="AI772" s="374">
        <f>'4.  2011-2014 LRAM'!AQ553*AI768</f>
        <v>0</v>
      </c>
      <c r="AJ772" s="374">
        <f>'4.  2011-2014 LRAM'!AR553*AJ768</f>
        <v>0</v>
      </c>
      <c r="AK772" s="374">
        <f>'4.  2011-2014 LRAM'!AS553*AK768</f>
        <v>0</v>
      </c>
      <c r="AL772" s="374">
        <f>'4.  2011-2014 LRAM'!AT553*AL768</f>
        <v>0</v>
      </c>
      <c r="AM772" s="374">
        <f>'4.  2011-2014 LRAM'!AU553*AM768</f>
        <v>0</v>
      </c>
      <c r="AN772" s="374">
        <f>'4.  2011-2014 LRAM'!AV553*AN768</f>
        <v>0</v>
      </c>
      <c r="AO772" s="374">
        <f>'4.  2011-2014 LRAM'!AW553*AO768</f>
        <v>0</v>
      </c>
      <c r="AP772" s="374">
        <f>'4.  2011-2014 LRAM'!AX553*AP768</f>
        <v>0</v>
      </c>
      <c r="AQ772" s="374">
        <f>'4.  2011-2014 LRAM'!AY553*AQ768</f>
        <v>0</v>
      </c>
      <c r="AR772" s="374">
        <f>'4.  2011-2014 LRAM'!AZ553*AR768</f>
        <v>0</v>
      </c>
      <c r="AS772" s="615">
        <f t="shared" si="2125"/>
        <v>17195.486400000002</v>
      </c>
      <c r="AT772" s="439"/>
    </row>
    <row r="773" spans="2:46">
      <c r="B773" s="321" t="s">
        <v>317</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4043.627</v>
      </c>
      <c r="AF773" s="374">
        <f t="shared" ref="AF773:AR773" si="2126">AF210*AF768</f>
        <v>7770.8013905999996</v>
      </c>
      <c r="AG773" s="374">
        <f t="shared" si="2126"/>
        <v>4202.1109862399999</v>
      </c>
      <c r="AH773" s="374">
        <f t="shared" si="2126"/>
        <v>0</v>
      </c>
      <c r="AI773" s="374">
        <f t="shared" si="2126"/>
        <v>0</v>
      </c>
      <c r="AJ773" s="374">
        <f t="shared" si="2126"/>
        <v>0</v>
      </c>
      <c r="AK773" s="374">
        <f t="shared" si="2126"/>
        <v>0</v>
      </c>
      <c r="AL773" s="374">
        <f t="shared" si="2126"/>
        <v>0</v>
      </c>
      <c r="AM773" s="374">
        <f t="shared" si="2126"/>
        <v>0</v>
      </c>
      <c r="AN773" s="374">
        <f t="shared" si="2126"/>
        <v>0</v>
      </c>
      <c r="AO773" s="374">
        <f t="shared" si="2126"/>
        <v>0</v>
      </c>
      <c r="AP773" s="374">
        <f t="shared" si="2126"/>
        <v>0</v>
      </c>
      <c r="AQ773" s="374">
        <f t="shared" si="2126"/>
        <v>0</v>
      </c>
      <c r="AR773" s="374">
        <f t="shared" si="2126"/>
        <v>0</v>
      </c>
      <c r="AS773" s="615">
        <f t="shared" si="2125"/>
        <v>16016.539376839999</v>
      </c>
      <c r="AT773" s="439"/>
    </row>
    <row r="774" spans="2:46">
      <c r="B774" s="321" t="s">
        <v>318</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10690.371999999999</v>
      </c>
      <c r="AF774" s="374">
        <f t="shared" ref="AF774:AR774" si="2127">AF400*AF768</f>
        <v>7110.2169602399999</v>
      </c>
      <c r="AG774" s="374">
        <f t="shared" si="2127"/>
        <v>3099.7083801600002</v>
      </c>
      <c r="AH774" s="374">
        <f t="shared" si="2127"/>
        <v>0</v>
      </c>
      <c r="AI774" s="374">
        <f t="shared" si="2127"/>
        <v>0</v>
      </c>
      <c r="AJ774" s="374">
        <f t="shared" si="2127"/>
        <v>0</v>
      </c>
      <c r="AK774" s="374">
        <f t="shared" si="2127"/>
        <v>0</v>
      </c>
      <c r="AL774" s="374">
        <f t="shared" si="2127"/>
        <v>0</v>
      </c>
      <c r="AM774" s="374">
        <f t="shared" si="2127"/>
        <v>0</v>
      </c>
      <c r="AN774" s="374">
        <f t="shared" si="2127"/>
        <v>0</v>
      </c>
      <c r="AO774" s="374">
        <f t="shared" si="2127"/>
        <v>0</v>
      </c>
      <c r="AP774" s="374">
        <f t="shared" si="2127"/>
        <v>0</v>
      </c>
      <c r="AQ774" s="374">
        <f t="shared" si="2127"/>
        <v>0</v>
      </c>
      <c r="AR774" s="374">
        <f t="shared" si="2127"/>
        <v>0</v>
      </c>
      <c r="AS774" s="615">
        <f t="shared" si="2125"/>
        <v>20900.2973404</v>
      </c>
      <c r="AT774" s="439"/>
    </row>
    <row r="775" spans="2:46">
      <c r="B775" s="321" t="s">
        <v>319</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25291.287</v>
      </c>
      <c r="AF775" s="374">
        <f t="shared" ref="AF775:AR775" si="2128">AF590*AF768</f>
        <v>1627.28622546</v>
      </c>
      <c r="AG775" s="374">
        <f t="shared" si="2128"/>
        <v>12510.099947520001</v>
      </c>
      <c r="AH775" s="374">
        <f t="shared" si="2128"/>
        <v>40801.64962104</v>
      </c>
      <c r="AI775" s="374">
        <f t="shared" si="2128"/>
        <v>0</v>
      </c>
      <c r="AJ775" s="374">
        <f t="shared" si="2128"/>
        <v>0</v>
      </c>
      <c r="AK775" s="374">
        <f t="shared" si="2128"/>
        <v>0</v>
      </c>
      <c r="AL775" s="374">
        <f t="shared" si="2128"/>
        <v>0</v>
      </c>
      <c r="AM775" s="374">
        <f t="shared" si="2128"/>
        <v>0</v>
      </c>
      <c r="AN775" s="374">
        <f t="shared" si="2128"/>
        <v>0</v>
      </c>
      <c r="AO775" s="374">
        <f t="shared" si="2128"/>
        <v>0</v>
      </c>
      <c r="AP775" s="374">
        <f t="shared" si="2128"/>
        <v>0</v>
      </c>
      <c r="AQ775" s="374">
        <f t="shared" si="2128"/>
        <v>0</v>
      </c>
      <c r="AR775" s="374">
        <f t="shared" si="2128"/>
        <v>0</v>
      </c>
      <c r="AS775" s="615">
        <f t="shared" si="2125"/>
        <v>80230.322794020001</v>
      </c>
      <c r="AT775" s="439"/>
    </row>
    <row r="776" spans="2:46">
      <c r="B776" s="321" t="s">
        <v>320</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5490.982</v>
      </c>
      <c r="AF776" s="374">
        <f t="shared" ref="AF776:AR776" si="2129">AF765*AF768</f>
        <v>2865.3330653524717</v>
      </c>
      <c r="AG776" s="374">
        <f t="shared" si="2129"/>
        <v>9871.4641920000013</v>
      </c>
      <c r="AH776" s="374">
        <f t="shared" si="2129"/>
        <v>0</v>
      </c>
      <c r="AI776" s="374">
        <f t="shared" si="2129"/>
        <v>0</v>
      </c>
      <c r="AJ776" s="374">
        <f t="shared" si="2129"/>
        <v>0</v>
      </c>
      <c r="AK776" s="374">
        <f t="shared" si="2129"/>
        <v>0</v>
      </c>
      <c r="AL776" s="374">
        <f t="shared" si="2129"/>
        <v>0</v>
      </c>
      <c r="AM776" s="374">
        <f t="shared" si="2129"/>
        <v>0</v>
      </c>
      <c r="AN776" s="374">
        <f t="shared" si="2129"/>
        <v>0</v>
      </c>
      <c r="AO776" s="374">
        <f t="shared" si="2129"/>
        <v>0</v>
      </c>
      <c r="AP776" s="374">
        <f t="shared" si="2129"/>
        <v>0</v>
      </c>
      <c r="AQ776" s="374">
        <f t="shared" si="2129"/>
        <v>0</v>
      </c>
      <c r="AR776" s="374">
        <f t="shared" si="2129"/>
        <v>0</v>
      </c>
      <c r="AS776" s="615">
        <f>SUM(AE776:AR776)</f>
        <v>18227.779257352471</v>
      </c>
      <c r="AT776" s="439"/>
    </row>
    <row r="777" spans="2:46" ht="15.75">
      <c r="B777" s="346" t="s">
        <v>321</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343">
        <f>SUM(AE769:AE776)</f>
        <v>51955.078000000009</v>
      </c>
      <c r="AF777" s="343">
        <f>SUM(AF769:AF776)</f>
        <v>41535.934285272466</v>
      </c>
      <c r="AG777" s="343">
        <f t="shared" ref="AG777:AK777" si="2130">SUM(AG769:AG776)</f>
        <v>43804.668234240002</v>
      </c>
      <c r="AH777" s="343">
        <f t="shared" si="2130"/>
        <v>40801.64962104</v>
      </c>
      <c r="AI777" s="343">
        <f t="shared" si="2130"/>
        <v>0</v>
      </c>
      <c r="AJ777" s="343">
        <f t="shared" si="2130"/>
        <v>0</v>
      </c>
      <c r="AK777" s="343">
        <f t="shared" si="2130"/>
        <v>0</v>
      </c>
      <c r="AL777" s="343">
        <f t="shared" ref="AL777:AR777" si="2131">SUM(AL769:AL776)</f>
        <v>0</v>
      </c>
      <c r="AM777" s="343">
        <f t="shared" si="2131"/>
        <v>0</v>
      </c>
      <c r="AN777" s="343">
        <f t="shared" si="2131"/>
        <v>0</v>
      </c>
      <c r="AO777" s="343">
        <f t="shared" si="2131"/>
        <v>0</v>
      </c>
      <c r="AP777" s="343">
        <f t="shared" si="2131"/>
        <v>0</v>
      </c>
      <c r="AQ777" s="343">
        <f t="shared" si="2131"/>
        <v>0</v>
      </c>
      <c r="AR777" s="343">
        <f t="shared" si="2131"/>
        <v>0</v>
      </c>
      <c r="AS777" s="403">
        <f>SUM(AS769:AS776)</f>
        <v>178097.33014055245</v>
      </c>
      <c r="AT777" s="439"/>
    </row>
    <row r="778" spans="2:46" ht="15.75">
      <c r="B778" s="346" t="s">
        <v>322</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9415.0210000000006</v>
      </c>
      <c r="AF778" s="344">
        <f t="shared" ref="AF778:AK778" si="2132">AF766*AF768</f>
        <v>7657.4984999999997</v>
      </c>
      <c r="AG778" s="344">
        <f t="shared" si="2132"/>
        <v>35478.940800000004</v>
      </c>
      <c r="AH778" s="344">
        <f t="shared" si="2132"/>
        <v>3058.0508</v>
      </c>
      <c r="AI778" s="344">
        <f t="shared" si="2132"/>
        <v>57.144800000000004</v>
      </c>
      <c r="AJ778" s="344">
        <f t="shared" si="2132"/>
        <v>0</v>
      </c>
      <c r="AK778" s="344">
        <f t="shared" si="2132"/>
        <v>0</v>
      </c>
      <c r="AL778" s="344">
        <f t="shared" ref="AL778:AR778" si="2133">AL766*AL768</f>
        <v>0</v>
      </c>
      <c r="AM778" s="344">
        <f t="shared" si="2133"/>
        <v>0</v>
      </c>
      <c r="AN778" s="344">
        <f t="shared" si="2133"/>
        <v>0</v>
      </c>
      <c r="AO778" s="344">
        <f t="shared" si="2133"/>
        <v>0</v>
      </c>
      <c r="AP778" s="344">
        <f t="shared" si="2133"/>
        <v>0</v>
      </c>
      <c r="AQ778" s="344">
        <f t="shared" si="2133"/>
        <v>0</v>
      </c>
      <c r="AR778" s="344">
        <f t="shared" si="2133"/>
        <v>0</v>
      </c>
      <c r="AS778" s="403">
        <f>SUM(AE778:AR778)</f>
        <v>55666.655900000005</v>
      </c>
      <c r="AT778" s="439"/>
    </row>
    <row r="779" spans="2:46" ht="15.75">
      <c r="B779" s="346" t="s">
        <v>323</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122430.67424055244</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s="349"/>
      <c r="AH780" s="349"/>
      <c r="AI780" s="349"/>
      <c r="AJ780" s="349"/>
      <c r="AK780" s="349"/>
      <c r="AL780" s="349"/>
      <c r="AM780" s="349"/>
      <c r="AN780" s="349"/>
      <c r="AO780" s="349"/>
      <c r="AP780" s="349"/>
      <c r="AQ780" s="349"/>
      <c r="AR780" s="349"/>
      <c r="AS780" s="345"/>
      <c r="AT780" s="439"/>
    </row>
    <row r="781" spans="2:46">
      <c r="B781" s="435" t="s">
        <v>324</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778399</v>
      </c>
      <c r="AF781" s="288">
        <f>SUMPRODUCT($E$608:$E$763,AF608:AF763)</f>
        <v>195853.11101790579</v>
      </c>
      <c r="AG781" s="288">
        <f>IF(AG606="kw",SUMPRODUCT($Q$608:$Q$763,$S$608:$S$763,AG608:AG763),SUMPRODUCT($E$608:$E$763,AG608:AG763))</f>
        <v>2969.04</v>
      </c>
      <c r="AH781" s="288">
        <f t="shared" ref="AH781:AR781" si="2134">IF(AH606="kw",SUMPRODUCT($Q$608:$Q$763,$S$608:$S$763,AH608:AH763),SUMPRODUCT($E$608:$E$763,AH608:AH763))</f>
        <v>0</v>
      </c>
      <c r="AI781" s="288">
        <f t="shared" si="2134"/>
        <v>0</v>
      </c>
      <c r="AJ781" s="288">
        <f t="shared" si="2134"/>
        <v>0</v>
      </c>
      <c r="AK781" s="288">
        <f t="shared" si="2134"/>
        <v>0</v>
      </c>
      <c r="AL781" s="288">
        <f t="shared" si="2134"/>
        <v>0</v>
      </c>
      <c r="AM781" s="288">
        <f t="shared" si="2134"/>
        <v>0</v>
      </c>
      <c r="AN781" s="288">
        <f t="shared" si="2134"/>
        <v>0</v>
      </c>
      <c r="AO781" s="288">
        <f t="shared" si="2134"/>
        <v>0</v>
      </c>
      <c r="AP781" s="288">
        <f t="shared" si="2134"/>
        <v>0</v>
      </c>
      <c r="AQ781" s="288">
        <f t="shared" si="2134"/>
        <v>0</v>
      </c>
      <c r="AR781" s="288">
        <f t="shared" si="2134"/>
        <v>0</v>
      </c>
      <c r="AS781" s="334"/>
    </row>
    <row r="782" spans="2:46">
      <c r="B782" s="435" t="s">
        <v>325</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778015</v>
      </c>
      <c r="AF782" s="288">
        <f>SUMPRODUCT($F$608:$F$763,AF608:AF763)</f>
        <v>180522.80954638767</v>
      </c>
      <c r="AG782" s="288">
        <f>IF(AG606="kw",SUMPRODUCT($Q$608:$Q$763,$T$608:$T$763,AG608:AG763),SUMPRODUCT($F$608:$F$763,AG608:AG763))</f>
        <v>2958.36</v>
      </c>
      <c r="AH782" s="288">
        <f t="shared" ref="AH782:AR782" si="2135">IF(AH606="kw",SUMPRODUCT($Q$608:$Q$763,$T$608:$T$763,AH608:AH763),SUMPRODUCT($F$608:$F$763,AH608:AH763))</f>
        <v>0</v>
      </c>
      <c r="AI782" s="288">
        <f t="shared" si="2135"/>
        <v>0</v>
      </c>
      <c r="AJ782" s="288">
        <f t="shared" si="2135"/>
        <v>0</v>
      </c>
      <c r="AK782" s="288">
        <f t="shared" si="2135"/>
        <v>0</v>
      </c>
      <c r="AL782" s="288">
        <f t="shared" si="2135"/>
        <v>0</v>
      </c>
      <c r="AM782" s="288">
        <f t="shared" si="2135"/>
        <v>0</v>
      </c>
      <c r="AN782" s="288">
        <f t="shared" si="2135"/>
        <v>0</v>
      </c>
      <c r="AO782" s="288">
        <f t="shared" si="2135"/>
        <v>0</v>
      </c>
      <c r="AP782" s="288">
        <f t="shared" si="2135"/>
        <v>0</v>
      </c>
      <c r="AQ782" s="288">
        <f t="shared" si="2135"/>
        <v>0</v>
      </c>
      <c r="AR782" s="288">
        <f t="shared" si="2135"/>
        <v>0</v>
      </c>
      <c r="AS782" s="334"/>
    </row>
    <row r="783" spans="2:46">
      <c r="B783" s="435" t="s">
        <v>844</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777632</v>
      </c>
      <c r="AF783" s="288">
        <f>SUMPRODUCT($G$608:$G$763,AF608:AF763)</f>
        <v>180402.80954638767</v>
      </c>
      <c r="AG783" s="288">
        <f>IF(AG606="kw",SUMPRODUCT($Q$608:$Q$763,$U$608:$U$763,AG608:AG763),SUMPRODUCT($G$608:$G$763,AG608:AG763))</f>
        <v>2958.36</v>
      </c>
      <c r="AH783" s="288">
        <f t="shared" ref="AH783:AR783" si="2136">IF(AH606="kw",SUMPRODUCT($Q$608:$Q$763,$U$608:$U$763,AH608:AH763),SUMPRODUCT($G$608:$G$763,AH608:AH763))</f>
        <v>0</v>
      </c>
      <c r="AI783" s="288">
        <f t="shared" si="2136"/>
        <v>0</v>
      </c>
      <c r="AJ783" s="288">
        <f t="shared" si="2136"/>
        <v>0</v>
      </c>
      <c r="AK783" s="288">
        <f t="shared" si="2136"/>
        <v>0</v>
      </c>
      <c r="AL783" s="288">
        <f t="shared" si="2136"/>
        <v>0</v>
      </c>
      <c r="AM783" s="288">
        <f t="shared" si="2136"/>
        <v>0</v>
      </c>
      <c r="AN783" s="288">
        <f t="shared" si="2136"/>
        <v>0</v>
      </c>
      <c r="AO783" s="288">
        <f t="shared" si="2136"/>
        <v>0</v>
      </c>
      <c r="AP783" s="288">
        <f t="shared" si="2136"/>
        <v>0</v>
      </c>
      <c r="AQ783" s="288">
        <f t="shared" si="2136"/>
        <v>0</v>
      </c>
      <c r="AR783" s="288">
        <f t="shared" si="2136"/>
        <v>0</v>
      </c>
      <c r="AS783" s="334"/>
    </row>
    <row r="784" spans="2:46">
      <c r="B784" s="435" t="s">
        <v>864</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777598</v>
      </c>
      <c r="AF784" s="288">
        <f>SUMPRODUCT($H$608:$H$763,AF608:AF763)</f>
        <v>180402.80954638767</v>
      </c>
      <c r="AG784" s="288">
        <f>IF(AG606="kw",SUMPRODUCT($Q$608:$Q$763,$V$608:$V$763,AG608:AG763),SUMPRODUCT($H$608:$H$763,AG608:AG763))</f>
        <v>2958.36</v>
      </c>
      <c r="AH784" s="288">
        <f t="shared" ref="AH784:AR784" si="2137">IF(AH606="kw",SUMPRODUCT($Q$608:$Q$763,$V$608:$V$763,AH608:AH763),SUMPRODUCT($H$608:$H$763,AH608:AH763))</f>
        <v>0</v>
      </c>
      <c r="AI784" s="288">
        <f t="shared" si="2137"/>
        <v>0</v>
      </c>
      <c r="AJ784" s="288">
        <f t="shared" si="2137"/>
        <v>0</v>
      </c>
      <c r="AK784" s="288">
        <f t="shared" si="2137"/>
        <v>0</v>
      </c>
      <c r="AL784" s="288">
        <f t="shared" si="2137"/>
        <v>0</v>
      </c>
      <c r="AM784" s="288">
        <f t="shared" si="2137"/>
        <v>0</v>
      </c>
      <c r="AN784" s="288">
        <f t="shared" si="2137"/>
        <v>0</v>
      </c>
      <c r="AO784" s="288">
        <f t="shared" si="2137"/>
        <v>0</v>
      </c>
      <c r="AP784" s="288">
        <f t="shared" si="2137"/>
        <v>0</v>
      </c>
      <c r="AQ784" s="288">
        <f t="shared" si="2137"/>
        <v>0</v>
      </c>
      <c r="AR784" s="288">
        <f t="shared" si="2137"/>
        <v>0</v>
      </c>
      <c r="AS784" s="334"/>
    </row>
    <row r="785" spans="1:45">
      <c r="B785" s="435" t="s">
        <v>865</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777598</v>
      </c>
      <c r="AF785" s="288">
        <f>SUMPRODUCT($I$608:$I$763,AF608:AF763)</f>
        <v>180399.04411309023</v>
      </c>
      <c r="AG785" s="288">
        <f>IF(AG606="kw",SUMPRODUCT($Q$608:$Q$763,$W$608:$W$763,AG608:AG763),SUMPRODUCT($I$608:$I$763,AG608:AG763))</f>
        <v>2958.36</v>
      </c>
      <c r="AH785" s="288">
        <f t="shared" ref="AH785:AR785" si="2138">IF(AH606="kw",SUMPRODUCT($Q$608:$Q$763,$W$608:$W$763,AH608:AH763),SUMPRODUCT($I$608:$I$763,AH608:AH763))</f>
        <v>0</v>
      </c>
      <c r="AI785" s="288">
        <f t="shared" si="2138"/>
        <v>0</v>
      </c>
      <c r="AJ785" s="288">
        <f t="shared" si="2138"/>
        <v>0</v>
      </c>
      <c r="AK785" s="288">
        <f t="shared" si="2138"/>
        <v>0</v>
      </c>
      <c r="AL785" s="288">
        <f t="shared" si="2138"/>
        <v>0</v>
      </c>
      <c r="AM785" s="288">
        <f t="shared" si="2138"/>
        <v>0</v>
      </c>
      <c r="AN785" s="288">
        <f t="shared" si="2138"/>
        <v>0</v>
      </c>
      <c r="AO785" s="288">
        <f t="shared" si="2138"/>
        <v>0</v>
      </c>
      <c r="AP785" s="288">
        <f t="shared" si="2138"/>
        <v>0</v>
      </c>
      <c r="AQ785" s="288">
        <f t="shared" si="2138"/>
        <v>0</v>
      </c>
      <c r="AR785" s="288">
        <f t="shared" si="2138"/>
        <v>0</v>
      </c>
      <c r="AS785" s="334"/>
    </row>
    <row r="786" spans="1:45">
      <c r="B786" s="435" t="s">
        <v>866</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777598</v>
      </c>
      <c r="AF786" s="288">
        <f>SUMPRODUCT($J$608:$J$763,AF608:AF763)</f>
        <v>180399.04411309023</v>
      </c>
      <c r="AG786" s="288">
        <f>IF(AG606="kw",SUMPRODUCT($Q$608:$Q$763,$X$608:$X$763,AG608:AG763),SUMPRODUCT($J$608:$J$763,AG608:AG763))</f>
        <v>2958.36</v>
      </c>
      <c r="AH786" s="288">
        <f t="shared" ref="AH786:AR786" si="2139">IF(AH606="kw",SUMPRODUCT($Q$608:$Q$763,$X$608:$X$763,AH608:AH763),SUMPRODUCT($J$608:$J$763,AH608:AH763))</f>
        <v>0</v>
      </c>
      <c r="AI786" s="288">
        <f t="shared" si="2139"/>
        <v>0</v>
      </c>
      <c r="AJ786" s="288">
        <f t="shared" si="2139"/>
        <v>0</v>
      </c>
      <c r="AK786" s="288">
        <f t="shared" si="2139"/>
        <v>0</v>
      </c>
      <c r="AL786" s="288">
        <f t="shared" si="2139"/>
        <v>0</v>
      </c>
      <c r="AM786" s="288">
        <f t="shared" si="2139"/>
        <v>0</v>
      </c>
      <c r="AN786" s="288">
        <f t="shared" si="2139"/>
        <v>0</v>
      </c>
      <c r="AO786" s="288">
        <f t="shared" si="2139"/>
        <v>0</v>
      </c>
      <c r="AP786" s="288">
        <f t="shared" si="2139"/>
        <v>0</v>
      </c>
      <c r="AQ786" s="288">
        <f t="shared" si="2139"/>
        <v>0</v>
      </c>
      <c r="AR786" s="288">
        <f t="shared" si="2139"/>
        <v>0</v>
      </c>
      <c r="AS786" s="334"/>
    </row>
    <row r="787" spans="1:45">
      <c r="B787" s="435" t="s">
        <v>867</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777598</v>
      </c>
      <c r="AF787" s="288">
        <f>SUMPRODUCT($K$608:$K$763,AF608:AF763)</f>
        <v>180399.04411309023</v>
      </c>
      <c r="AG787" s="288">
        <f>IF(AG606="kw",SUMPRODUCT($Q$608:$Q$763,$Y$608:$Y$763,AG608:AG763),SUMPRODUCT($K$608:$K$763,AG608:AG763))</f>
        <v>2958.36</v>
      </c>
      <c r="AH787" s="288">
        <f t="shared" ref="AH787:AR787" si="2140">IF(AH606="kw",SUMPRODUCT($Q$608:$Q$763,$Y$608:$Y$763,AH608:AH763),SUMPRODUCT($K$608:$K$763,AH608:AH763))</f>
        <v>0</v>
      </c>
      <c r="AI787" s="288">
        <f t="shared" si="2140"/>
        <v>0</v>
      </c>
      <c r="AJ787" s="288">
        <f t="shared" si="2140"/>
        <v>0</v>
      </c>
      <c r="AK787" s="288">
        <f t="shared" si="2140"/>
        <v>0</v>
      </c>
      <c r="AL787" s="288">
        <f t="shared" si="2140"/>
        <v>0</v>
      </c>
      <c r="AM787" s="288">
        <f t="shared" si="2140"/>
        <v>0</v>
      </c>
      <c r="AN787" s="288">
        <f t="shared" si="2140"/>
        <v>0</v>
      </c>
      <c r="AO787" s="288">
        <f t="shared" si="2140"/>
        <v>0</v>
      </c>
      <c r="AP787" s="288">
        <f t="shared" si="2140"/>
        <v>0</v>
      </c>
      <c r="AQ787" s="288">
        <f t="shared" si="2140"/>
        <v>0</v>
      </c>
      <c r="AR787" s="288">
        <f t="shared" si="2140"/>
        <v>0</v>
      </c>
      <c r="AS787" s="334"/>
    </row>
    <row r="788" spans="1:45">
      <c r="B788" s="435" t="s">
        <v>868</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777598</v>
      </c>
      <c r="AF788" s="288">
        <f>SUMPRODUCT($L$608:$L$763,AF608:AF763)</f>
        <v>180399.04411309023</v>
      </c>
      <c r="AG788" s="288">
        <f>IF(AG606="kw",SUMPRODUCT($Q$608:$Q$763,$Z$608:$Z$763,AG608:AG763),SUMPRODUCT($L$608:$L$763,AG608:AG763))</f>
        <v>2958.36</v>
      </c>
      <c r="AH788" s="288">
        <f t="shared" ref="AH788:AR788" si="2141">IF(AH606="kw",SUMPRODUCT($Q$608:$Q$763,$Z$608:$Z$763,AH608:AH763),SUMPRODUCT($L$608:$L$763,AH608:AH763))</f>
        <v>0</v>
      </c>
      <c r="AI788" s="288">
        <f t="shared" si="2141"/>
        <v>0</v>
      </c>
      <c r="AJ788" s="288">
        <f t="shared" si="2141"/>
        <v>0</v>
      </c>
      <c r="AK788" s="288">
        <f t="shared" si="2141"/>
        <v>0</v>
      </c>
      <c r="AL788" s="288">
        <f t="shared" si="2141"/>
        <v>0</v>
      </c>
      <c r="AM788" s="288">
        <f t="shared" si="2141"/>
        <v>0</v>
      </c>
      <c r="AN788" s="288">
        <f t="shared" si="2141"/>
        <v>0</v>
      </c>
      <c r="AO788" s="288">
        <f t="shared" si="2141"/>
        <v>0</v>
      </c>
      <c r="AP788" s="288">
        <f t="shared" si="2141"/>
        <v>0</v>
      </c>
      <c r="AQ788" s="288">
        <f t="shared" si="2141"/>
        <v>0</v>
      </c>
      <c r="AR788" s="288">
        <f t="shared" si="2141"/>
        <v>0</v>
      </c>
      <c r="AS788" s="334"/>
    </row>
    <row r="789" spans="1:45">
      <c r="B789" s="436" t="s">
        <v>869</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777598</v>
      </c>
      <c r="AF789" s="323">
        <f>SUMPRODUCT($M$608:$M$763,AF608:AF763)</f>
        <v>180399.04411309023</v>
      </c>
      <c r="AG789" s="323">
        <f>IF(AG606="kw",SUMPRODUCT($Q$608:$Q$763,$AA$608:$AA$763,AG608:AG763),SUMPRODUCT($M$608:$M$763,AG608:AG763))</f>
        <v>2958.36</v>
      </c>
      <c r="AH789" s="323">
        <f t="shared" ref="AH789:AR789" si="2142">IF(AH606="kw",SUMPRODUCT($Q$608:$Q$763,$AA$608:$AA$763,AH608:AH763),SUMPRODUCT($M$608:$M$763,AH608:AH763))</f>
        <v>0</v>
      </c>
      <c r="AI789" s="323">
        <f t="shared" si="2142"/>
        <v>0</v>
      </c>
      <c r="AJ789" s="323">
        <f t="shared" si="2142"/>
        <v>0</v>
      </c>
      <c r="AK789" s="323">
        <f t="shared" si="2142"/>
        <v>0</v>
      </c>
      <c r="AL789" s="323">
        <f t="shared" si="2142"/>
        <v>0</v>
      </c>
      <c r="AM789" s="323">
        <f t="shared" si="2142"/>
        <v>0</v>
      </c>
      <c r="AN789" s="323">
        <f t="shared" si="2142"/>
        <v>0</v>
      </c>
      <c r="AO789" s="323">
        <f t="shared" si="2142"/>
        <v>0</v>
      </c>
      <c r="AP789" s="323">
        <f t="shared" si="2142"/>
        <v>0</v>
      </c>
      <c r="AQ789" s="323">
        <f t="shared" si="2142"/>
        <v>0</v>
      </c>
      <c r="AR789" s="323">
        <f t="shared" si="2142"/>
        <v>0</v>
      </c>
      <c r="AS789" s="382"/>
    </row>
    <row r="790" spans="1:45" ht="20.25" customHeight="1">
      <c r="B790" s="364" t="s">
        <v>578</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326</v>
      </c>
      <c r="C793" s="278"/>
      <c r="D793" s="579" t="s">
        <v>523</v>
      </c>
      <c r="E793" s="250"/>
      <c r="F793" s="579"/>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17" t="s">
        <v>211</v>
      </c>
      <c r="C794" s="919" t="s">
        <v>33</v>
      </c>
      <c r="D794" s="281" t="s">
        <v>421</v>
      </c>
      <c r="E794" s="923" t="s">
        <v>209</v>
      </c>
      <c r="F794" s="924"/>
      <c r="G794" s="924"/>
      <c r="H794" s="924"/>
      <c r="I794" s="924"/>
      <c r="J794" s="924"/>
      <c r="K794" s="924"/>
      <c r="L794" s="924"/>
      <c r="M794" s="924"/>
      <c r="N794" s="924"/>
      <c r="O794" s="924"/>
      <c r="P794" s="925"/>
      <c r="Q794" s="921" t="s">
        <v>213</v>
      </c>
      <c r="R794" s="281" t="s">
        <v>422</v>
      </c>
      <c r="S794" s="914" t="s">
        <v>212</v>
      </c>
      <c r="T794" s="915"/>
      <c r="U794" s="915"/>
      <c r="V794" s="915"/>
      <c r="W794" s="915"/>
      <c r="X794" s="915"/>
      <c r="Y794" s="915"/>
      <c r="Z794" s="915"/>
      <c r="AA794" s="915"/>
      <c r="AB794" s="915"/>
      <c r="AC794" s="915"/>
      <c r="AD794" s="926"/>
      <c r="AE794" s="914" t="s">
        <v>242</v>
      </c>
      <c r="AF794" s="915"/>
      <c r="AG794" s="915"/>
      <c r="AH794" s="915"/>
      <c r="AI794" s="915"/>
      <c r="AJ794" s="915"/>
      <c r="AK794" s="915"/>
      <c r="AL794" s="915"/>
      <c r="AM794" s="915"/>
      <c r="AN794" s="915"/>
      <c r="AO794" s="915"/>
      <c r="AP794" s="915"/>
      <c r="AQ794" s="915"/>
      <c r="AR794" s="915"/>
      <c r="AS794" s="916"/>
    </row>
    <row r="795" spans="1:45" ht="65.25" customHeight="1">
      <c r="B795" s="918"/>
      <c r="C795" s="920"/>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22"/>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GS&gt;50 kW</v>
      </c>
      <c r="AH795" s="282" t="str">
        <f>'1.  LRAMVA Summary'!$G$53</f>
        <v>Streetlighting</v>
      </c>
      <c r="AI795" s="282" t="str">
        <f>'1.  LRAMVA Summary'!$H$53</f>
        <v>USL</v>
      </c>
      <c r="AJ795" s="282" t="str">
        <f>'1.  LRAMVA Summary'!$I$53</f>
        <v/>
      </c>
      <c r="AK795" s="282" t="str">
        <f>'1.  LRAMVA Summary'!$J$53</f>
        <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21"/>
      <c r="B796" s="507" t="s">
        <v>501</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t="str">
        <f>'1.  LRAMVA Summary'!$G$54</f>
        <v>kW</v>
      </c>
      <c r="AI796" s="288" t="str">
        <f>'1.  LRAMVA Summary'!$H$54</f>
        <v>kWh</v>
      </c>
      <c r="AJ796" s="288">
        <f>'1.  LRAMVA Summary'!$I$54</f>
        <v>0</v>
      </c>
      <c r="AK796" s="288">
        <f>'1.  LRAMVA Summary'!$J$54</f>
        <v>0</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hidden="1" outlineLevel="1">
      <c r="A797" s="521"/>
      <c r="B797" s="493" t="s">
        <v>494</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69"/>
      <c r="AF797" s="769"/>
      <c r="AG797" s="769"/>
      <c r="AH797" s="769"/>
      <c r="AI797" s="769"/>
      <c r="AJ797" s="769"/>
      <c r="AK797" s="769"/>
      <c r="AL797" s="769"/>
      <c r="AM797" s="769"/>
      <c r="AN797" s="769"/>
      <c r="AO797" s="769"/>
      <c r="AP797" s="769"/>
      <c r="AQ797" s="769"/>
      <c r="AR797" s="769"/>
      <c r="AS797" s="770"/>
    </row>
    <row r="798" spans="1:45" hidden="1" outlineLevel="1">
      <c r="A798" s="521">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hidden="1" outlineLevel="1">
      <c r="A799" s="521"/>
      <c r="B799" s="291" t="s">
        <v>341</v>
      </c>
      <c r="C799" s="288" t="s">
        <v>163</v>
      </c>
      <c r="D799" s="292"/>
      <c r="E799" s="292"/>
      <c r="F799" s="292"/>
      <c r="G799" s="292"/>
      <c r="H799" s="292"/>
      <c r="I799" s="292"/>
      <c r="J799" s="292"/>
      <c r="K799" s="292"/>
      <c r="L799" s="292"/>
      <c r="M799" s="292"/>
      <c r="N799" s="292"/>
      <c r="O799" s="292"/>
      <c r="P799" s="292"/>
      <c r="Q799" s="464"/>
      <c r="R799" s="292"/>
      <c r="S799" s="292"/>
      <c r="T799" s="292"/>
      <c r="U799" s="292"/>
      <c r="V799" s="292"/>
      <c r="W799" s="292"/>
      <c r="X799" s="292"/>
      <c r="Y799" s="292"/>
      <c r="Z799" s="292"/>
      <c r="AA799" s="292"/>
      <c r="AB799" s="292"/>
      <c r="AC799" s="292"/>
      <c r="AD799" s="292"/>
      <c r="AE799" s="407">
        <f>AE798</f>
        <v>0</v>
      </c>
      <c r="AF799" s="407">
        <f t="shared" ref="AF799" si="2143">AF798</f>
        <v>0</v>
      </c>
      <c r="AG799" s="407">
        <f t="shared" ref="AG799" si="2144">AG798</f>
        <v>0</v>
      </c>
      <c r="AH799" s="407">
        <f t="shared" ref="AH799" si="2145">AH798</f>
        <v>0</v>
      </c>
      <c r="AI799" s="407">
        <f t="shared" ref="AI799" si="2146">AI798</f>
        <v>0</v>
      </c>
      <c r="AJ799" s="407">
        <f t="shared" ref="AJ799" si="2147">AJ798</f>
        <v>0</v>
      </c>
      <c r="AK799" s="407">
        <f t="shared" ref="AK799" si="2148">AK798</f>
        <v>0</v>
      </c>
      <c r="AL799" s="407">
        <f t="shared" ref="AL799" si="2149">AL798</f>
        <v>0</v>
      </c>
      <c r="AM799" s="407">
        <f t="shared" ref="AM799" si="2150">AM798</f>
        <v>0</v>
      </c>
      <c r="AN799" s="407">
        <f t="shared" ref="AN799" si="2151">AN798</f>
        <v>0</v>
      </c>
      <c r="AO799" s="407">
        <f t="shared" ref="AO799" si="2152">AO798</f>
        <v>0</v>
      </c>
      <c r="AP799" s="407">
        <f t="shared" ref="AP799" si="2153">AP798</f>
        <v>0</v>
      </c>
      <c r="AQ799" s="407">
        <f t="shared" ref="AQ799" si="2154">AQ798</f>
        <v>0</v>
      </c>
      <c r="AR799" s="407">
        <f t="shared" ref="AR799" si="2155">AR798</f>
        <v>0</v>
      </c>
      <c r="AS799" s="294"/>
    </row>
    <row r="800" spans="1:45" ht="15.75" hidden="1" outlineLevel="1">
      <c r="A800" s="521"/>
      <c r="B800" s="295"/>
      <c r="C800" s="296"/>
      <c r="D800" s="296"/>
      <c r="E800" s="296"/>
      <c r="F800" s="296"/>
      <c r="G800" s="296"/>
      <c r="H800" s="296"/>
      <c r="I800" s="296"/>
      <c r="J800" s="748"/>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hidden="1" outlineLevel="1">
      <c r="A801" s="521">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hidden="1" outlineLevel="1">
      <c r="A802" s="521"/>
      <c r="B802" s="291" t="s">
        <v>341</v>
      </c>
      <c r="C802" s="288" t="s">
        <v>163</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156">AF801</f>
        <v>0</v>
      </c>
      <c r="AG802" s="407">
        <f t="shared" ref="AG802" si="2157">AG801</f>
        <v>0</v>
      </c>
      <c r="AH802" s="407">
        <f t="shared" ref="AH802" si="2158">AH801</f>
        <v>0</v>
      </c>
      <c r="AI802" s="407">
        <f t="shared" ref="AI802" si="2159">AI801</f>
        <v>0</v>
      </c>
      <c r="AJ802" s="407">
        <f t="shared" ref="AJ802" si="2160">AJ801</f>
        <v>0</v>
      </c>
      <c r="AK802" s="407">
        <f t="shared" ref="AK802" si="2161">AK801</f>
        <v>0</v>
      </c>
      <c r="AL802" s="407">
        <f t="shared" ref="AL802" si="2162">AL801</f>
        <v>0</v>
      </c>
      <c r="AM802" s="407">
        <f t="shared" ref="AM802" si="2163">AM801</f>
        <v>0</v>
      </c>
      <c r="AN802" s="407">
        <f t="shared" ref="AN802" si="2164">AN801</f>
        <v>0</v>
      </c>
      <c r="AO802" s="407">
        <f t="shared" ref="AO802" si="2165">AO801</f>
        <v>0</v>
      </c>
      <c r="AP802" s="407">
        <f t="shared" ref="AP802" si="2166">AP801</f>
        <v>0</v>
      </c>
      <c r="AQ802" s="407">
        <f t="shared" ref="AQ802" si="2167">AQ801</f>
        <v>0</v>
      </c>
      <c r="AR802" s="407">
        <f t="shared" ref="AR802" si="2168">AR801</f>
        <v>0</v>
      </c>
      <c r="AS802" s="294"/>
    </row>
    <row r="803" spans="1:45" ht="15.75" hidden="1" outlineLevel="1">
      <c r="A803" s="521"/>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hidden="1" outlineLevel="1">
      <c r="A804" s="521">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hidden="1" outlineLevel="1">
      <c r="A805" s="521"/>
      <c r="B805" s="291" t="s">
        <v>341</v>
      </c>
      <c r="C805" s="288" t="s">
        <v>163</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169">AF804</f>
        <v>0</v>
      </c>
      <c r="AG805" s="407">
        <f t="shared" ref="AG805" si="2170">AG804</f>
        <v>0</v>
      </c>
      <c r="AH805" s="407">
        <f t="shared" ref="AH805" si="2171">AH804</f>
        <v>0</v>
      </c>
      <c r="AI805" s="407">
        <f t="shared" ref="AI805" si="2172">AI804</f>
        <v>0</v>
      </c>
      <c r="AJ805" s="407">
        <f t="shared" ref="AJ805" si="2173">AJ804</f>
        <v>0</v>
      </c>
      <c r="AK805" s="407">
        <f t="shared" ref="AK805" si="2174">AK804</f>
        <v>0</v>
      </c>
      <c r="AL805" s="407">
        <f t="shared" ref="AL805" si="2175">AL804</f>
        <v>0</v>
      </c>
      <c r="AM805" s="407">
        <f t="shared" ref="AM805" si="2176">AM804</f>
        <v>0</v>
      </c>
      <c r="AN805" s="407">
        <f t="shared" ref="AN805" si="2177">AN804</f>
        <v>0</v>
      </c>
      <c r="AO805" s="407">
        <f t="shared" ref="AO805" si="2178">AO804</f>
        <v>0</v>
      </c>
      <c r="AP805" s="407">
        <f t="shared" ref="AP805" si="2179">AP804</f>
        <v>0</v>
      </c>
      <c r="AQ805" s="407">
        <f t="shared" ref="AQ805" si="2180">AQ804</f>
        <v>0</v>
      </c>
      <c r="AR805" s="407">
        <f t="shared" ref="AR805" si="2181">AR804</f>
        <v>0</v>
      </c>
      <c r="AS805" s="294"/>
    </row>
    <row r="806" spans="1:45" hidden="1" outlineLevel="1">
      <c r="A806" s="521"/>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hidden="1" outlineLevel="1">
      <c r="A807" s="521">
        <v>4</v>
      </c>
      <c r="B807" s="509" t="s">
        <v>653</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hidden="1" outlineLevel="1">
      <c r="A808" s="521"/>
      <c r="B808" s="291" t="s">
        <v>341</v>
      </c>
      <c r="C808" s="288" t="s">
        <v>163</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182">AF807</f>
        <v>0</v>
      </c>
      <c r="AG808" s="407">
        <f t="shared" ref="AG808" si="2183">AG807</f>
        <v>0</v>
      </c>
      <c r="AH808" s="407">
        <f t="shared" ref="AH808" si="2184">AH807</f>
        <v>0</v>
      </c>
      <c r="AI808" s="407">
        <f t="shared" ref="AI808" si="2185">AI807</f>
        <v>0</v>
      </c>
      <c r="AJ808" s="407">
        <f t="shared" ref="AJ808" si="2186">AJ807</f>
        <v>0</v>
      </c>
      <c r="AK808" s="407">
        <f t="shared" ref="AK808" si="2187">AK807</f>
        <v>0</v>
      </c>
      <c r="AL808" s="407">
        <f t="shared" ref="AL808" si="2188">AL807</f>
        <v>0</v>
      </c>
      <c r="AM808" s="407">
        <f t="shared" ref="AM808" si="2189">AM807</f>
        <v>0</v>
      </c>
      <c r="AN808" s="407">
        <f t="shared" ref="AN808" si="2190">AN807</f>
        <v>0</v>
      </c>
      <c r="AO808" s="407">
        <f t="shared" ref="AO808" si="2191">AO807</f>
        <v>0</v>
      </c>
      <c r="AP808" s="407">
        <f t="shared" ref="AP808" si="2192">AP807</f>
        <v>0</v>
      </c>
      <c r="AQ808" s="407">
        <f t="shared" ref="AQ808" si="2193">AQ807</f>
        <v>0</v>
      </c>
      <c r="AR808" s="407">
        <f t="shared" ref="AR808" si="2194">AR807</f>
        <v>0</v>
      </c>
      <c r="AS808" s="294"/>
    </row>
    <row r="809" spans="1:45" hidden="1" outlineLevel="1">
      <c r="A809" s="521"/>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hidden="1" customHeight="1" outlineLevel="1">
      <c r="A810" s="521">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hidden="1" customHeight="1" outlineLevel="1">
      <c r="A811" s="521"/>
      <c r="B811" s="291" t="s">
        <v>341</v>
      </c>
      <c r="C811" s="288" t="s">
        <v>163</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195">AF810</f>
        <v>0</v>
      </c>
      <c r="AG811" s="407">
        <f t="shared" ref="AG811" si="2196">AG810</f>
        <v>0</v>
      </c>
      <c r="AH811" s="407">
        <f t="shared" ref="AH811" si="2197">AH810</f>
        <v>0</v>
      </c>
      <c r="AI811" s="407">
        <f t="shared" ref="AI811" si="2198">AI810</f>
        <v>0</v>
      </c>
      <c r="AJ811" s="407">
        <f t="shared" ref="AJ811" si="2199">AJ810</f>
        <v>0</v>
      </c>
      <c r="AK811" s="407">
        <f t="shared" ref="AK811" si="2200">AK810</f>
        <v>0</v>
      </c>
      <c r="AL811" s="407">
        <f t="shared" ref="AL811" si="2201">AL810</f>
        <v>0</v>
      </c>
      <c r="AM811" s="407">
        <f t="shared" ref="AM811" si="2202">AM810</f>
        <v>0</v>
      </c>
      <c r="AN811" s="407">
        <f t="shared" ref="AN811" si="2203">AN810</f>
        <v>0</v>
      </c>
      <c r="AO811" s="407">
        <f t="shared" ref="AO811" si="2204">AO810</f>
        <v>0</v>
      </c>
      <c r="AP811" s="407">
        <f t="shared" ref="AP811" si="2205">AP810</f>
        <v>0</v>
      </c>
      <c r="AQ811" s="407">
        <f t="shared" ref="AQ811" si="2206">AQ810</f>
        <v>0</v>
      </c>
      <c r="AR811" s="407">
        <f t="shared" ref="AR811" si="2207">AR810</f>
        <v>0</v>
      </c>
      <c r="AS811" s="294"/>
    </row>
    <row r="812" spans="1:45" hidden="1" outlineLevel="1">
      <c r="A812" s="521"/>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hidden="1" outlineLevel="1">
      <c r="A813" s="521"/>
      <c r="B813" s="316" t="s">
        <v>495</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hidden="1" outlineLevel="1">
      <c r="A814" s="521">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hidden="1" outlineLevel="1">
      <c r="A815" s="521"/>
      <c r="B815" s="291" t="s">
        <v>341</v>
      </c>
      <c r="C815" s="288" t="s">
        <v>163</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208">AF814</f>
        <v>0</v>
      </c>
      <c r="AG815" s="407">
        <f t="shared" ref="AG815" si="2209">AG814</f>
        <v>0</v>
      </c>
      <c r="AH815" s="407">
        <f t="shared" ref="AH815" si="2210">AH814</f>
        <v>0</v>
      </c>
      <c r="AI815" s="407">
        <f t="shared" ref="AI815" si="2211">AI814</f>
        <v>0</v>
      </c>
      <c r="AJ815" s="407">
        <f t="shared" ref="AJ815" si="2212">AJ814</f>
        <v>0</v>
      </c>
      <c r="AK815" s="407">
        <f t="shared" ref="AK815" si="2213">AK814</f>
        <v>0</v>
      </c>
      <c r="AL815" s="407">
        <f t="shared" ref="AL815" si="2214">AL814</f>
        <v>0</v>
      </c>
      <c r="AM815" s="407">
        <f t="shared" ref="AM815" si="2215">AM814</f>
        <v>0</v>
      </c>
      <c r="AN815" s="407">
        <f t="shared" ref="AN815" si="2216">AN814</f>
        <v>0</v>
      </c>
      <c r="AO815" s="407">
        <f t="shared" ref="AO815" si="2217">AO814</f>
        <v>0</v>
      </c>
      <c r="AP815" s="407">
        <f t="shared" ref="AP815" si="2218">AP814</f>
        <v>0</v>
      </c>
      <c r="AQ815" s="407">
        <f t="shared" ref="AQ815" si="2219">AQ814</f>
        <v>0</v>
      </c>
      <c r="AR815" s="407">
        <f t="shared" ref="AR815" si="2220">AR814</f>
        <v>0</v>
      </c>
      <c r="AS815" s="308"/>
    </row>
    <row r="816" spans="1:45" hidden="1" outlineLevel="1">
      <c r="A816" s="521"/>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hidden="1" outlineLevel="1">
      <c r="A817" s="521">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hidden="1" outlineLevel="1">
      <c r="A818" s="521"/>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221">AF817</f>
        <v>0</v>
      </c>
      <c r="AG818" s="407">
        <f t="shared" ref="AG818" si="2222">AG817</f>
        <v>0</v>
      </c>
      <c r="AH818" s="407">
        <f t="shared" ref="AH818" si="2223">AH817</f>
        <v>0</v>
      </c>
      <c r="AI818" s="407">
        <f t="shared" ref="AI818" si="2224">AI817</f>
        <v>0</v>
      </c>
      <c r="AJ818" s="407">
        <f t="shared" ref="AJ818" si="2225">AJ817</f>
        <v>0</v>
      </c>
      <c r="AK818" s="407">
        <f t="shared" ref="AK818" si="2226">AK817</f>
        <v>0</v>
      </c>
      <c r="AL818" s="407">
        <f t="shared" ref="AL818" si="2227">AL817</f>
        <v>0</v>
      </c>
      <c r="AM818" s="407">
        <f t="shared" ref="AM818" si="2228">AM817</f>
        <v>0</v>
      </c>
      <c r="AN818" s="407">
        <f t="shared" ref="AN818" si="2229">AN817</f>
        <v>0</v>
      </c>
      <c r="AO818" s="407">
        <f t="shared" ref="AO818" si="2230">AO817</f>
        <v>0</v>
      </c>
      <c r="AP818" s="407">
        <f t="shared" ref="AP818" si="2231">AP817</f>
        <v>0</v>
      </c>
      <c r="AQ818" s="407">
        <f t="shared" ref="AQ818" si="2232">AQ817</f>
        <v>0</v>
      </c>
      <c r="AR818" s="407">
        <f t="shared" ref="AR818" si="2233">AR817</f>
        <v>0</v>
      </c>
      <c r="AS818" s="308"/>
    </row>
    <row r="819" spans="1:45" hidden="1" outlineLevel="1">
      <c r="A819" s="521"/>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hidden="1" outlineLevel="1">
      <c r="A820" s="521">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hidden="1" outlineLevel="1">
      <c r="A821" s="521"/>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234">AF820</f>
        <v>0</v>
      </c>
      <c r="AG821" s="407">
        <f t="shared" ref="AG821" si="2235">AG820</f>
        <v>0</v>
      </c>
      <c r="AH821" s="407">
        <f t="shared" ref="AH821" si="2236">AH820</f>
        <v>0</v>
      </c>
      <c r="AI821" s="407">
        <f t="shared" ref="AI821" si="2237">AI820</f>
        <v>0</v>
      </c>
      <c r="AJ821" s="407">
        <f t="shared" ref="AJ821" si="2238">AJ820</f>
        <v>0</v>
      </c>
      <c r="AK821" s="407">
        <f t="shared" ref="AK821" si="2239">AK820</f>
        <v>0</v>
      </c>
      <c r="AL821" s="407">
        <f t="shared" ref="AL821" si="2240">AL820</f>
        <v>0</v>
      </c>
      <c r="AM821" s="407">
        <f t="shared" ref="AM821" si="2241">AM820</f>
        <v>0</v>
      </c>
      <c r="AN821" s="407">
        <f t="shared" ref="AN821" si="2242">AN820</f>
        <v>0</v>
      </c>
      <c r="AO821" s="407">
        <f t="shared" ref="AO821" si="2243">AO820</f>
        <v>0</v>
      </c>
      <c r="AP821" s="407">
        <f t="shared" ref="AP821" si="2244">AP820</f>
        <v>0</v>
      </c>
      <c r="AQ821" s="407">
        <f t="shared" ref="AQ821" si="2245">AQ820</f>
        <v>0</v>
      </c>
      <c r="AR821" s="407">
        <f t="shared" ref="AR821" si="2246">AR820</f>
        <v>0</v>
      </c>
      <c r="AS821" s="308"/>
    </row>
    <row r="822" spans="1:45" hidden="1" outlineLevel="1">
      <c r="A822" s="521"/>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hidden="1" outlineLevel="1">
      <c r="A823" s="521">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idden="1" outlineLevel="1">
      <c r="A824" s="521"/>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247">AF823</f>
        <v>0</v>
      </c>
      <c r="AG824" s="407">
        <f t="shared" ref="AG824" si="2248">AG823</f>
        <v>0</v>
      </c>
      <c r="AH824" s="407">
        <f t="shared" ref="AH824" si="2249">AH823</f>
        <v>0</v>
      </c>
      <c r="AI824" s="407">
        <f t="shared" ref="AI824" si="2250">AI823</f>
        <v>0</v>
      </c>
      <c r="AJ824" s="407">
        <f t="shared" ref="AJ824" si="2251">AJ823</f>
        <v>0</v>
      </c>
      <c r="AK824" s="407">
        <f t="shared" ref="AK824" si="2252">AK823</f>
        <v>0</v>
      </c>
      <c r="AL824" s="407">
        <f t="shared" ref="AL824" si="2253">AL823</f>
        <v>0</v>
      </c>
      <c r="AM824" s="407">
        <f t="shared" ref="AM824" si="2254">AM823</f>
        <v>0</v>
      </c>
      <c r="AN824" s="407">
        <f t="shared" ref="AN824" si="2255">AN823</f>
        <v>0</v>
      </c>
      <c r="AO824" s="407">
        <f t="shared" ref="AO824" si="2256">AO823</f>
        <v>0</v>
      </c>
      <c r="AP824" s="407">
        <f t="shared" ref="AP824" si="2257">AP823</f>
        <v>0</v>
      </c>
      <c r="AQ824" s="407">
        <f t="shared" ref="AQ824" si="2258">AQ823</f>
        <v>0</v>
      </c>
      <c r="AR824" s="407">
        <f t="shared" ref="AR824" si="2259">AR823</f>
        <v>0</v>
      </c>
      <c r="AS824" s="308"/>
    </row>
    <row r="825" spans="1:45" hidden="1"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hidden="1" outlineLevel="1">
      <c r="A826" s="521">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idden="1" outlineLevel="1">
      <c r="A827" s="521"/>
      <c r="B827" s="291" t="s">
        <v>341</v>
      </c>
      <c r="C827" s="288" t="s">
        <v>163</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260">AF826</f>
        <v>0</v>
      </c>
      <c r="AG827" s="407">
        <f t="shared" ref="AG827" si="2261">AG826</f>
        <v>0</v>
      </c>
      <c r="AH827" s="407">
        <f t="shared" ref="AH827" si="2262">AH826</f>
        <v>0</v>
      </c>
      <c r="AI827" s="407">
        <f t="shared" ref="AI827" si="2263">AI826</f>
        <v>0</v>
      </c>
      <c r="AJ827" s="407">
        <f t="shared" ref="AJ827" si="2264">AJ826</f>
        <v>0</v>
      </c>
      <c r="AK827" s="407">
        <f t="shared" ref="AK827" si="2265">AK826</f>
        <v>0</v>
      </c>
      <c r="AL827" s="407">
        <f t="shared" ref="AL827" si="2266">AL826</f>
        <v>0</v>
      </c>
      <c r="AM827" s="407">
        <f t="shared" ref="AM827" si="2267">AM826</f>
        <v>0</v>
      </c>
      <c r="AN827" s="407">
        <f t="shared" ref="AN827" si="2268">AN826</f>
        <v>0</v>
      </c>
      <c r="AO827" s="407">
        <f t="shared" ref="AO827" si="2269">AO826</f>
        <v>0</v>
      </c>
      <c r="AP827" s="407">
        <f t="shared" ref="AP827" si="2270">AP826</f>
        <v>0</v>
      </c>
      <c r="AQ827" s="407">
        <f t="shared" ref="AQ827" si="2271">AQ826</f>
        <v>0</v>
      </c>
      <c r="AR827" s="407">
        <f t="shared" ref="AR827" si="2272">AR826</f>
        <v>0</v>
      </c>
      <c r="AS827" s="308"/>
    </row>
    <row r="828" spans="1:45" hidden="1"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hidden="1" outlineLevel="1">
      <c r="A829" s="521"/>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hidden="1" outlineLevel="1">
      <c r="A830" s="521">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hidden="1" outlineLevel="1">
      <c r="A831" s="521"/>
      <c r="B831" s="291" t="s">
        <v>341</v>
      </c>
      <c r="C831" s="288" t="s">
        <v>163</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273">AF830</f>
        <v>0</v>
      </c>
      <c r="AG831" s="407">
        <f t="shared" ref="AG831" si="2274">AG830</f>
        <v>0</v>
      </c>
      <c r="AH831" s="407">
        <f t="shared" ref="AH831" si="2275">AH830</f>
        <v>0</v>
      </c>
      <c r="AI831" s="407">
        <f t="shared" ref="AI831" si="2276">AI830</f>
        <v>0</v>
      </c>
      <c r="AJ831" s="407">
        <f t="shared" ref="AJ831" si="2277">AJ830</f>
        <v>0</v>
      </c>
      <c r="AK831" s="407">
        <f t="shared" ref="AK831" si="2278">AK830</f>
        <v>0</v>
      </c>
      <c r="AL831" s="407">
        <f t="shared" ref="AL831" si="2279">AL830</f>
        <v>0</v>
      </c>
      <c r="AM831" s="407">
        <f t="shared" ref="AM831" si="2280">AM830</f>
        <v>0</v>
      </c>
      <c r="AN831" s="407">
        <f t="shared" ref="AN831" si="2281">AN830</f>
        <v>0</v>
      </c>
      <c r="AO831" s="407">
        <f t="shared" ref="AO831" si="2282">AO830</f>
        <v>0</v>
      </c>
      <c r="AP831" s="407">
        <f t="shared" ref="AP831" si="2283">AP830</f>
        <v>0</v>
      </c>
      <c r="AQ831" s="407">
        <f t="shared" ref="AQ831" si="2284">AQ830</f>
        <v>0</v>
      </c>
      <c r="AR831" s="407">
        <f t="shared" ref="AR831" si="2285">AR830</f>
        <v>0</v>
      </c>
      <c r="AS831" s="294"/>
    </row>
    <row r="832" spans="1:45" hidden="1" outlineLevel="1">
      <c r="A832" s="521"/>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hidden="1" outlineLevel="1">
      <c r="A833" s="521">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hidden="1" outlineLevel="1">
      <c r="A834" s="521"/>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286">AF833</f>
        <v>0</v>
      </c>
      <c r="AG834" s="407">
        <f t="shared" ref="AG834" si="2287">AG833</f>
        <v>0</v>
      </c>
      <c r="AH834" s="407">
        <f t="shared" ref="AH834" si="2288">AH833</f>
        <v>0</v>
      </c>
      <c r="AI834" s="407">
        <f t="shared" ref="AI834" si="2289">AI833</f>
        <v>0</v>
      </c>
      <c r="AJ834" s="407">
        <f t="shared" ref="AJ834" si="2290">AJ833</f>
        <v>0</v>
      </c>
      <c r="AK834" s="407">
        <f t="shared" ref="AK834" si="2291">AK833</f>
        <v>0</v>
      </c>
      <c r="AL834" s="407">
        <f t="shared" ref="AL834" si="2292">AL833</f>
        <v>0</v>
      </c>
      <c r="AM834" s="407">
        <f t="shared" ref="AM834" si="2293">AM833</f>
        <v>0</v>
      </c>
      <c r="AN834" s="407">
        <f t="shared" ref="AN834" si="2294">AN833</f>
        <v>0</v>
      </c>
      <c r="AO834" s="407">
        <f t="shared" ref="AO834" si="2295">AO833</f>
        <v>0</v>
      </c>
      <c r="AP834" s="407">
        <f t="shared" ref="AP834" si="2296">AP833</f>
        <v>0</v>
      </c>
      <c r="AQ834" s="407">
        <f t="shared" ref="AQ834" si="2297">AQ833</f>
        <v>0</v>
      </c>
      <c r="AR834" s="407">
        <f t="shared" ref="AR834" si="2298">AR833</f>
        <v>0</v>
      </c>
      <c r="AS834" s="294"/>
    </row>
    <row r="835" spans="1:45" hidden="1"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hidden="1" outlineLevel="1">
      <c r="A836" s="521">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hidden="1" outlineLevel="1">
      <c r="A837" s="521"/>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299">AF836</f>
        <v>0</v>
      </c>
      <c r="AG837" s="407">
        <f t="shared" ref="AG837" si="2300">AG836</f>
        <v>0</v>
      </c>
      <c r="AH837" s="407">
        <f t="shared" ref="AH837" si="2301">AH836</f>
        <v>0</v>
      </c>
      <c r="AI837" s="407">
        <f t="shared" ref="AI837" si="2302">AI836</f>
        <v>0</v>
      </c>
      <c r="AJ837" s="407">
        <f t="shared" ref="AJ837" si="2303">AJ836</f>
        <v>0</v>
      </c>
      <c r="AK837" s="407">
        <f t="shared" ref="AK837" si="2304">AK836</f>
        <v>0</v>
      </c>
      <c r="AL837" s="407">
        <f t="shared" ref="AL837" si="2305">AL836</f>
        <v>0</v>
      </c>
      <c r="AM837" s="407">
        <f t="shared" ref="AM837" si="2306">AM836</f>
        <v>0</v>
      </c>
      <c r="AN837" s="407">
        <f t="shared" ref="AN837" si="2307">AN836</f>
        <v>0</v>
      </c>
      <c r="AO837" s="407">
        <f t="shared" ref="AO837" si="2308">AO836</f>
        <v>0</v>
      </c>
      <c r="AP837" s="407">
        <f t="shared" ref="AP837" si="2309">AP836</f>
        <v>0</v>
      </c>
      <c r="AQ837" s="407">
        <f t="shared" ref="AQ837" si="2310">AQ836</f>
        <v>0</v>
      </c>
      <c r="AR837" s="407">
        <f t="shared" ref="AR837" si="2311">AR836</f>
        <v>0</v>
      </c>
      <c r="AS837" s="303"/>
    </row>
    <row r="838" spans="1:45" hidden="1"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hidden="1" outlineLevel="1">
      <c r="A839" s="521"/>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hidden="1" outlineLevel="1">
      <c r="A840" s="521">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hidden="1" outlineLevel="1">
      <c r="A841" s="521"/>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312">AF840</f>
        <v>0</v>
      </c>
      <c r="AG841" s="407">
        <f t="shared" ref="AG841" si="2313">AG840</f>
        <v>0</v>
      </c>
      <c r="AH841" s="407">
        <f t="shared" ref="AH841" si="2314">AH840</f>
        <v>0</v>
      </c>
      <c r="AI841" s="407">
        <f t="shared" ref="AI841" si="2315">AI840</f>
        <v>0</v>
      </c>
      <c r="AJ841" s="407">
        <f t="shared" ref="AJ841" si="2316">AJ840</f>
        <v>0</v>
      </c>
      <c r="AK841" s="407">
        <f t="shared" ref="AK841" si="2317">AK840</f>
        <v>0</v>
      </c>
      <c r="AL841" s="407">
        <f t="shared" ref="AL841" si="2318">AL840</f>
        <v>0</v>
      </c>
      <c r="AM841" s="407">
        <f t="shared" ref="AM841" si="2319">AM840</f>
        <v>0</v>
      </c>
      <c r="AN841" s="407">
        <f t="shared" ref="AN841" si="2320">AN840</f>
        <v>0</v>
      </c>
      <c r="AO841" s="407">
        <f t="shared" ref="AO841" si="2321">AO840</f>
        <v>0</v>
      </c>
      <c r="AP841" s="407">
        <f t="shared" ref="AP841" si="2322">AP840</f>
        <v>0</v>
      </c>
      <c r="AQ841" s="407">
        <f t="shared" ref="AQ841" si="2323">AQ840</f>
        <v>0</v>
      </c>
      <c r="AR841" s="407">
        <f t="shared" ref="AR841" si="2324">AR840</f>
        <v>0</v>
      </c>
      <c r="AS841" s="294"/>
    </row>
    <row r="842" spans="1:45" hidden="1" outlineLevel="1">
      <c r="A842" s="521"/>
      <c r="B842" s="312"/>
      <c r="C842" s="302"/>
      <c r="D842" s="288"/>
      <c r="E842" s="288"/>
      <c r="F842" s="288"/>
      <c r="G842" s="288"/>
      <c r="H842" s="288"/>
      <c r="I842" s="288"/>
      <c r="J842" s="288"/>
      <c r="K842" s="288"/>
      <c r="L842" s="288"/>
      <c r="M842" s="288"/>
      <c r="N842" s="288"/>
      <c r="O842" s="288"/>
      <c r="P842" s="288"/>
      <c r="Q842" s="464"/>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hidden="1" outlineLevel="1">
      <c r="A843" s="521"/>
      <c r="B843" s="285" t="s">
        <v>487</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6"/>
    </row>
    <row r="844" spans="1:45" hidden="1" outlineLevel="1">
      <c r="A844" s="521">
        <v>15</v>
      </c>
      <c r="B844" s="291" t="s">
        <v>492</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hidden="1" outlineLevel="1">
      <c r="A845" s="521"/>
      <c r="B845" s="291" t="s">
        <v>341</v>
      </c>
      <c r="C845" s="288" t="s">
        <v>163</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325">AF844</f>
        <v>0</v>
      </c>
      <c r="AG845" s="407">
        <f t="shared" si="2325"/>
        <v>0</v>
      </c>
      <c r="AH845" s="407">
        <f t="shared" si="2325"/>
        <v>0</v>
      </c>
      <c r="AI845" s="407">
        <f t="shared" si="2325"/>
        <v>0</v>
      </c>
      <c r="AJ845" s="407">
        <f t="shared" si="2325"/>
        <v>0</v>
      </c>
      <c r="AK845" s="407">
        <f t="shared" si="2325"/>
        <v>0</v>
      </c>
      <c r="AL845" s="407">
        <f t="shared" si="2325"/>
        <v>0</v>
      </c>
      <c r="AM845" s="407">
        <f t="shared" si="2325"/>
        <v>0</v>
      </c>
      <c r="AN845" s="407">
        <f t="shared" si="2325"/>
        <v>0</v>
      </c>
      <c r="AO845" s="407">
        <f t="shared" si="2325"/>
        <v>0</v>
      </c>
      <c r="AP845" s="407">
        <f t="shared" si="2325"/>
        <v>0</v>
      </c>
      <c r="AQ845" s="407">
        <f t="shared" si="2325"/>
        <v>0</v>
      </c>
      <c r="AR845" s="407">
        <f t="shared" si="2325"/>
        <v>0</v>
      </c>
      <c r="AS845" s="294"/>
    </row>
    <row r="846" spans="1:45" hidden="1" outlineLevel="1">
      <c r="A846" s="521"/>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hidden="1" outlineLevel="1">
      <c r="A847" s="521">
        <v>16</v>
      </c>
      <c r="B847" s="321" t="s">
        <v>488</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hidden="1" outlineLevel="1">
      <c r="A848" s="521"/>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326">AF847</f>
        <v>0</v>
      </c>
      <c r="AG848" s="407">
        <f t="shared" si="2326"/>
        <v>0</v>
      </c>
      <c r="AH848" s="407">
        <f t="shared" si="2326"/>
        <v>0</v>
      </c>
      <c r="AI848" s="407">
        <f t="shared" si="2326"/>
        <v>0</v>
      </c>
      <c r="AJ848" s="407">
        <f t="shared" si="2326"/>
        <v>0</v>
      </c>
      <c r="AK848" s="407">
        <f t="shared" si="2326"/>
        <v>0</v>
      </c>
      <c r="AL848" s="407">
        <f t="shared" si="2326"/>
        <v>0</v>
      </c>
      <c r="AM848" s="407">
        <f t="shared" si="2326"/>
        <v>0</v>
      </c>
      <c r="AN848" s="407">
        <f t="shared" si="2326"/>
        <v>0</v>
      </c>
      <c r="AO848" s="407">
        <f t="shared" si="2326"/>
        <v>0</v>
      </c>
      <c r="AP848" s="407">
        <f t="shared" si="2326"/>
        <v>0</v>
      </c>
      <c r="AQ848" s="407">
        <f t="shared" si="2326"/>
        <v>0</v>
      </c>
      <c r="AR848" s="407">
        <f t="shared" si="2326"/>
        <v>0</v>
      </c>
      <c r="AS848" s="294"/>
    </row>
    <row r="849" spans="1:45" s="280" customFormat="1" hidden="1" outlineLevel="1">
      <c r="A849" s="521"/>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hidden="1" outlineLevel="1">
      <c r="A850" s="521"/>
      <c r="B850" s="508" t="s">
        <v>493</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hidden="1" outlineLevel="1">
      <c r="A851" s="521">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hidden="1" outlineLevel="1">
      <c r="A852" s="521"/>
      <c r="B852" s="291" t="s">
        <v>341</v>
      </c>
      <c r="C852" s="288" t="s">
        <v>163</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327">AF851</f>
        <v>0</v>
      </c>
      <c r="AG852" s="407">
        <f t="shared" si="2327"/>
        <v>0</v>
      </c>
      <c r="AH852" s="407">
        <f t="shared" si="2327"/>
        <v>0</v>
      </c>
      <c r="AI852" s="407">
        <f t="shared" si="2327"/>
        <v>0</v>
      </c>
      <c r="AJ852" s="407">
        <f t="shared" si="2327"/>
        <v>0</v>
      </c>
      <c r="AK852" s="407">
        <f t="shared" si="2327"/>
        <v>0</v>
      </c>
      <c r="AL852" s="407">
        <f t="shared" si="2327"/>
        <v>0</v>
      </c>
      <c r="AM852" s="407">
        <f t="shared" si="2327"/>
        <v>0</v>
      </c>
      <c r="AN852" s="407">
        <f t="shared" si="2327"/>
        <v>0</v>
      </c>
      <c r="AO852" s="407">
        <f t="shared" si="2327"/>
        <v>0</v>
      </c>
      <c r="AP852" s="407">
        <f t="shared" si="2327"/>
        <v>0</v>
      </c>
      <c r="AQ852" s="407">
        <f t="shared" si="2327"/>
        <v>0</v>
      </c>
      <c r="AR852" s="407">
        <f t="shared" si="2327"/>
        <v>0</v>
      </c>
      <c r="AS852" s="303"/>
    </row>
    <row r="853" spans="1:45" hidden="1" outlineLevel="1">
      <c r="A853" s="521"/>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hidden="1" outlineLevel="1">
      <c r="A854" s="521">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hidden="1" outlineLevel="1">
      <c r="A855" s="521"/>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328">AF854</f>
        <v>0</v>
      </c>
      <c r="AG855" s="407">
        <f t="shared" si="2328"/>
        <v>0</v>
      </c>
      <c r="AH855" s="407">
        <f t="shared" si="2328"/>
        <v>0</v>
      </c>
      <c r="AI855" s="407">
        <f t="shared" si="2328"/>
        <v>0</v>
      </c>
      <c r="AJ855" s="407">
        <f t="shared" si="2328"/>
        <v>0</v>
      </c>
      <c r="AK855" s="407">
        <f t="shared" si="2328"/>
        <v>0</v>
      </c>
      <c r="AL855" s="407">
        <f t="shared" si="2328"/>
        <v>0</v>
      </c>
      <c r="AM855" s="407">
        <f t="shared" si="2328"/>
        <v>0</v>
      </c>
      <c r="AN855" s="407">
        <f t="shared" si="2328"/>
        <v>0</v>
      </c>
      <c r="AO855" s="407">
        <f t="shared" si="2328"/>
        <v>0</v>
      </c>
      <c r="AP855" s="407">
        <f t="shared" si="2328"/>
        <v>0</v>
      </c>
      <c r="AQ855" s="407">
        <f t="shared" si="2328"/>
        <v>0</v>
      </c>
      <c r="AR855" s="407">
        <f t="shared" si="2328"/>
        <v>0</v>
      </c>
      <c r="AS855" s="303"/>
    </row>
    <row r="856" spans="1:45" hidden="1" outlineLevel="1">
      <c r="A856" s="521"/>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hidden="1" outlineLevel="1">
      <c r="A857" s="521">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hidden="1" outlineLevel="1">
      <c r="A858" s="521"/>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329">AF857</f>
        <v>0</v>
      </c>
      <c r="AG858" s="407">
        <f t="shared" si="2329"/>
        <v>0</v>
      </c>
      <c r="AH858" s="407">
        <f t="shared" si="2329"/>
        <v>0</v>
      </c>
      <c r="AI858" s="407">
        <f t="shared" si="2329"/>
        <v>0</v>
      </c>
      <c r="AJ858" s="407">
        <f t="shared" si="2329"/>
        <v>0</v>
      </c>
      <c r="AK858" s="407">
        <f t="shared" si="2329"/>
        <v>0</v>
      </c>
      <c r="AL858" s="407">
        <f t="shared" si="2329"/>
        <v>0</v>
      </c>
      <c r="AM858" s="407">
        <f t="shared" si="2329"/>
        <v>0</v>
      </c>
      <c r="AN858" s="407">
        <f t="shared" si="2329"/>
        <v>0</v>
      </c>
      <c r="AO858" s="407">
        <f t="shared" si="2329"/>
        <v>0</v>
      </c>
      <c r="AP858" s="407">
        <f t="shared" si="2329"/>
        <v>0</v>
      </c>
      <c r="AQ858" s="407">
        <f t="shared" si="2329"/>
        <v>0</v>
      </c>
      <c r="AR858" s="407">
        <f t="shared" si="2329"/>
        <v>0</v>
      </c>
      <c r="AS858" s="294"/>
    </row>
    <row r="859" spans="1:45" hidden="1"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hidden="1" outlineLevel="1">
      <c r="A860" s="521">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idden="1" outlineLevel="1">
      <c r="A861" s="521"/>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330">AF860</f>
        <v>0</v>
      </c>
      <c r="AG861" s="407">
        <f t="shared" si="2330"/>
        <v>0</v>
      </c>
      <c r="AH861" s="407">
        <f t="shared" si="2330"/>
        <v>0</v>
      </c>
      <c r="AI861" s="407">
        <f t="shared" si="2330"/>
        <v>0</v>
      </c>
      <c r="AJ861" s="407">
        <f t="shared" si="2330"/>
        <v>0</v>
      </c>
      <c r="AK861" s="407">
        <f t="shared" si="2330"/>
        <v>0</v>
      </c>
      <c r="AL861" s="407">
        <f t="shared" si="2330"/>
        <v>0</v>
      </c>
      <c r="AM861" s="407">
        <f t="shared" si="2330"/>
        <v>0</v>
      </c>
      <c r="AN861" s="407">
        <f t="shared" si="2330"/>
        <v>0</v>
      </c>
      <c r="AO861" s="407">
        <f t="shared" si="2330"/>
        <v>0</v>
      </c>
      <c r="AP861" s="407">
        <f t="shared" si="2330"/>
        <v>0</v>
      </c>
      <c r="AQ861" s="407">
        <f t="shared" si="2330"/>
        <v>0</v>
      </c>
      <c r="AR861" s="407">
        <f t="shared" si="2330"/>
        <v>0</v>
      </c>
      <c r="AS861" s="303"/>
    </row>
    <row r="862" spans="1:45" ht="15.75" hidden="1" outlineLevel="1">
      <c r="A862" s="521"/>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hidden="1" outlineLevel="1">
      <c r="A863" s="521"/>
      <c r="B863" s="507" t="s">
        <v>500</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hidden="1" outlineLevel="1">
      <c r="A864" s="521"/>
      <c r="B864" s="493" t="s">
        <v>496</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hidden="1" outlineLevel="1">
      <c r="A865" s="521">
        <v>21</v>
      </c>
      <c r="B865" s="424" t="s">
        <v>113</v>
      </c>
      <c r="C865" s="288" t="s">
        <v>25</v>
      </c>
      <c r="D865" s="292">
        <v>13076</v>
      </c>
      <c r="E865" s="292">
        <v>13076</v>
      </c>
      <c r="F865" s="292">
        <v>13076</v>
      </c>
      <c r="G865" s="292">
        <v>13076</v>
      </c>
      <c r="H865" s="292">
        <v>13076</v>
      </c>
      <c r="I865" s="292">
        <v>13076</v>
      </c>
      <c r="J865" s="292">
        <v>13076</v>
      </c>
      <c r="K865" s="292">
        <v>13076</v>
      </c>
      <c r="L865" s="292">
        <v>13076</v>
      </c>
      <c r="M865" s="292">
        <v>13076</v>
      </c>
      <c r="N865" s="292">
        <v>13076</v>
      </c>
      <c r="O865" s="292">
        <v>13076</v>
      </c>
      <c r="P865" s="292">
        <v>13076</v>
      </c>
      <c r="Q865" s="288"/>
      <c r="R865" s="292"/>
      <c r="S865" s="292"/>
      <c r="T865" s="292"/>
      <c r="U865" s="292"/>
      <c r="V865" s="292"/>
      <c r="W865" s="292"/>
      <c r="X865" s="292"/>
      <c r="Y865" s="292"/>
      <c r="Z865" s="292"/>
      <c r="AA865" s="292"/>
      <c r="AB865" s="292"/>
      <c r="AC865" s="292"/>
      <c r="AD865" s="292"/>
      <c r="AE865" s="411">
        <v>1</v>
      </c>
      <c r="AF865" s="411"/>
      <c r="AG865" s="411"/>
      <c r="AH865" s="411"/>
      <c r="AI865" s="411"/>
      <c r="AJ865" s="411"/>
      <c r="AK865" s="411"/>
      <c r="AL865" s="406"/>
      <c r="AM865" s="406"/>
      <c r="AN865" s="406"/>
      <c r="AO865" s="406"/>
      <c r="AP865" s="406"/>
      <c r="AQ865" s="406"/>
      <c r="AR865" s="406"/>
      <c r="AS865" s="293">
        <f>SUM(AE865:AR865)</f>
        <v>1</v>
      </c>
    </row>
    <row r="866" spans="1:45" hidden="1" outlineLevel="1">
      <c r="A866" s="521"/>
      <c r="B866" s="291" t="s">
        <v>341</v>
      </c>
      <c r="C866" s="288" t="s">
        <v>163</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1</v>
      </c>
      <c r="AF866" s="407">
        <f t="shared" ref="AF866" si="2331">AF865</f>
        <v>0</v>
      </c>
      <c r="AG866" s="407">
        <f t="shared" ref="AG866" si="2332">AG865</f>
        <v>0</v>
      </c>
      <c r="AH866" s="407">
        <f t="shared" ref="AH866" si="2333">AH865</f>
        <v>0</v>
      </c>
      <c r="AI866" s="407">
        <f t="shared" ref="AI866" si="2334">AI865</f>
        <v>0</v>
      </c>
      <c r="AJ866" s="407">
        <f t="shared" ref="AJ866" si="2335">AJ865</f>
        <v>0</v>
      </c>
      <c r="AK866" s="407">
        <f t="shared" ref="AK866" si="2336">AK865</f>
        <v>0</v>
      </c>
      <c r="AL866" s="407">
        <f t="shared" ref="AL866" si="2337">AL865</f>
        <v>0</v>
      </c>
      <c r="AM866" s="407">
        <f t="shared" ref="AM866" si="2338">AM865</f>
        <v>0</v>
      </c>
      <c r="AN866" s="407">
        <f t="shared" ref="AN866" si="2339">AN865</f>
        <v>0</v>
      </c>
      <c r="AO866" s="407">
        <f t="shared" ref="AO866" si="2340">AO865</f>
        <v>0</v>
      </c>
      <c r="AP866" s="407">
        <f t="shared" ref="AP866" si="2341">AP865</f>
        <v>0</v>
      </c>
      <c r="AQ866" s="407">
        <f t="shared" ref="AQ866" si="2342">AQ865</f>
        <v>0</v>
      </c>
      <c r="AR866" s="407">
        <f t="shared" ref="AR866" si="2343">AR865</f>
        <v>0</v>
      </c>
      <c r="AS866" s="303"/>
    </row>
    <row r="867" spans="1:45" hidden="1" outlineLevel="1">
      <c r="A867" s="521"/>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idden="1" outlineLevel="1">
      <c r="A868" s="521">
        <v>22</v>
      </c>
      <c r="B868" s="424" t="s">
        <v>114</v>
      </c>
      <c r="C868" s="288" t="s">
        <v>25</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11"/>
      <c r="AF868" s="411"/>
      <c r="AG868" s="411"/>
      <c r="AH868" s="411"/>
      <c r="AI868" s="411"/>
      <c r="AJ868" s="411"/>
      <c r="AK868" s="411"/>
      <c r="AL868" s="406"/>
      <c r="AM868" s="406"/>
      <c r="AN868" s="406"/>
      <c r="AO868" s="406"/>
      <c r="AP868" s="406"/>
      <c r="AQ868" s="406"/>
      <c r="AR868" s="406"/>
      <c r="AS868" s="293">
        <f>SUM(AE868:AR868)</f>
        <v>0</v>
      </c>
    </row>
    <row r="869" spans="1:45" hidden="1" outlineLevel="1">
      <c r="A869" s="521"/>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0</v>
      </c>
      <c r="AF869" s="407">
        <f t="shared" ref="AF869" si="2344">AF868</f>
        <v>0</v>
      </c>
      <c r="AG869" s="407">
        <f t="shared" ref="AG869" si="2345">AG868</f>
        <v>0</v>
      </c>
      <c r="AH869" s="407">
        <f t="shared" ref="AH869" si="2346">AH868</f>
        <v>0</v>
      </c>
      <c r="AI869" s="407">
        <f t="shared" ref="AI869" si="2347">AI868</f>
        <v>0</v>
      </c>
      <c r="AJ869" s="407">
        <f t="shared" ref="AJ869" si="2348">AJ868</f>
        <v>0</v>
      </c>
      <c r="AK869" s="407">
        <f t="shared" ref="AK869" si="2349">AK868</f>
        <v>0</v>
      </c>
      <c r="AL869" s="407">
        <f t="shared" ref="AL869" si="2350">AL868</f>
        <v>0</v>
      </c>
      <c r="AM869" s="407">
        <f t="shared" ref="AM869" si="2351">AM868</f>
        <v>0</v>
      </c>
      <c r="AN869" s="407">
        <f t="shared" ref="AN869" si="2352">AN868</f>
        <v>0</v>
      </c>
      <c r="AO869" s="407">
        <f t="shared" ref="AO869" si="2353">AO868</f>
        <v>0</v>
      </c>
      <c r="AP869" s="407">
        <f t="shared" ref="AP869" si="2354">AP868</f>
        <v>0</v>
      </c>
      <c r="AQ869" s="407">
        <f t="shared" ref="AQ869" si="2355">AQ868</f>
        <v>0</v>
      </c>
      <c r="AR869" s="407">
        <f t="shared" ref="AR869" si="2356">AR868</f>
        <v>0</v>
      </c>
      <c r="AS869" s="303"/>
    </row>
    <row r="870" spans="1:45" hidden="1"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hidden="1" outlineLevel="1">
      <c r="A871" s="521">
        <v>23</v>
      </c>
      <c r="B871" s="424" t="s">
        <v>115</v>
      </c>
      <c r="C871" s="288" t="s">
        <v>25</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11"/>
      <c r="AF871" s="411"/>
      <c r="AG871" s="411"/>
      <c r="AH871" s="411"/>
      <c r="AI871" s="411"/>
      <c r="AJ871" s="411"/>
      <c r="AK871" s="411"/>
      <c r="AL871" s="406"/>
      <c r="AM871" s="406"/>
      <c r="AN871" s="406"/>
      <c r="AO871" s="406"/>
      <c r="AP871" s="406"/>
      <c r="AQ871" s="406"/>
      <c r="AR871" s="406"/>
      <c r="AS871" s="293">
        <f>SUM(AE871:AR871)</f>
        <v>0</v>
      </c>
    </row>
    <row r="872" spans="1:45" hidden="1" outlineLevel="1">
      <c r="A872" s="521"/>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0</v>
      </c>
      <c r="AF872" s="407">
        <f t="shared" ref="AF872" si="2357">AF871</f>
        <v>0</v>
      </c>
      <c r="AG872" s="407">
        <f t="shared" ref="AG872" si="2358">AG871</f>
        <v>0</v>
      </c>
      <c r="AH872" s="407">
        <f t="shared" ref="AH872" si="2359">AH871</f>
        <v>0</v>
      </c>
      <c r="AI872" s="407">
        <f t="shared" ref="AI872" si="2360">AI871</f>
        <v>0</v>
      </c>
      <c r="AJ872" s="407">
        <f t="shared" ref="AJ872" si="2361">AJ871</f>
        <v>0</v>
      </c>
      <c r="AK872" s="407">
        <f t="shared" ref="AK872" si="2362">AK871</f>
        <v>0</v>
      </c>
      <c r="AL872" s="407">
        <f t="shared" ref="AL872" si="2363">AL871</f>
        <v>0</v>
      </c>
      <c r="AM872" s="407">
        <f t="shared" ref="AM872" si="2364">AM871</f>
        <v>0</v>
      </c>
      <c r="AN872" s="407">
        <f t="shared" ref="AN872" si="2365">AN871</f>
        <v>0</v>
      </c>
      <c r="AO872" s="407">
        <f t="shared" ref="AO872" si="2366">AO871</f>
        <v>0</v>
      </c>
      <c r="AP872" s="407">
        <f t="shared" ref="AP872" si="2367">AP871</f>
        <v>0</v>
      </c>
      <c r="AQ872" s="407">
        <f t="shared" ref="AQ872" si="2368">AQ871</f>
        <v>0</v>
      </c>
      <c r="AR872" s="407">
        <f t="shared" ref="AR872" si="2369">AR871</f>
        <v>0</v>
      </c>
      <c r="AS872" s="303"/>
    </row>
    <row r="873" spans="1:45" hidden="1" outlineLevel="1">
      <c r="A873" s="521"/>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idden="1" outlineLevel="1">
      <c r="A874" s="521">
        <v>24</v>
      </c>
      <c r="B874" s="424" t="s">
        <v>116</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idden="1" outlineLevel="1">
      <c r="A875" s="521"/>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370">AF874</f>
        <v>0</v>
      </c>
      <c r="AG875" s="407">
        <f t="shared" ref="AG875" si="2371">AG874</f>
        <v>0</v>
      </c>
      <c r="AH875" s="407">
        <f t="shared" ref="AH875" si="2372">AH874</f>
        <v>0</v>
      </c>
      <c r="AI875" s="407">
        <f t="shared" ref="AI875" si="2373">AI874</f>
        <v>0</v>
      </c>
      <c r="AJ875" s="407">
        <f t="shared" ref="AJ875" si="2374">AJ874</f>
        <v>0</v>
      </c>
      <c r="AK875" s="407">
        <f t="shared" ref="AK875" si="2375">AK874</f>
        <v>0</v>
      </c>
      <c r="AL875" s="407">
        <f t="shared" ref="AL875" si="2376">AL874</f>
        <v>0</v>
      </c>
      <c r="AM875" s="407">
        <f t="shared" ref="AM875" si="2377">AM874</f>
        <v>0</v>
      </c>
      <c r="AN875" s="407">
        <f t="shared" ref="AN875" si="2378">AN874</f>
        <v>0</v>
      </c>
      <c r="AO875" s="407">
        <f t="shared" ref="AO875" si="2379">AO874</f>
        <v>0</v>
      </c>
      <c r="AP875" s="407">
        <f t="shared" ref="AP875" si="2380">AP874</f>
        <v>0</v>
      </c>
      <c r="AQ875" s="407">
        <f t="shared" ref="AQ875" si="2381">AQ874</f>
        <v>0</v>
      </c>
      <c r="AR875" s="407">
        <f t="shared" ref="AR875" si="2382">AR874</f>
        <v>0</v>
      </c>
      <c r="AS875" s="303"/>
    </row>
    <row r="876" spans="1:45" hidden="1" outlineLevel="1">
      <c r="A876" s="521"/>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hidden="1" outlineLevel="1">
      <c r="A877" s="521"/>
      <c r="B877" s="285" t="s">
        <v>497</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hidden="1" outlineLevel="1">
      <c r="A878" s="521">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hidden="1" outlineLevel="1">
      <c r="A879" s="521"/>
      <c r="B879" s="291" t="s">
        <v>341</v>
      </c>
      <c r="C879" s="288" t="s">
        <v>163</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383">AF878</f>
        <v>0</v>
      </c>
      <c r="AG879" s="407">
        <f t="shared" ref="AG879" si="2384">AG878</f>
        <v>0</v>
      </c>
      <c r="AH879" s="407">
        <f t="shared" ref="AH879" si="2385">AH878</f>
        <v>0</v>
      </c>
      <c r="AI879" s="407">
        <f t="shared" ref="AI879" si="2386">AI878</f>
        <v>0</v>
      </c>
      <c r="AJ879" s="407">
        <f t="shared" ref="AJ879" si="2387">AJ878</f>
        <v>0</v>
      </c>
      <c r="AK879" s="407">
        <f t="shared" ref="AK879" si="2388">AK878</f>
        <v>0</v>
      </c>
      <c r="AL879" s="407">
        <f t="shared" ref="AL879" si="2389">AL878</f>
        <v>0</v>
      </c>
      <c r="AM879" s="407">
        <f t="shared" ref="AM879" si="2390">AM878</f>
        <v>0</v>
      </c>
      <c r="AN879" s="407">
        <f t="shared" ref="AN879" si="2391">AN878</f>
        <v>0</v>
      </c>
      <c r="AO879" s="407">
        <f t="shared" ref="AO879" si="2392">AO878</f>
        <v>0</v>
      </c>
      <c r="AP879" s="407">
        <f t="shared" ref="AP879" si="2393">AP878</f>
        <v>0</v>
      </c>
      <c r="AQ879" s="407">
        <f t="shared" ref="AQ879" si="2394">AQ878</f>
        <v>0</v>
      </c>
      <c r="AR879" s="407">
        <f t="shared" ref="AR879" si="2395">AR878</f>
        <v>0</v>
      </c>
      <c r="AS879" s="303"/>
    </row>
    <row r="880" spans="1:45" hidden="1"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idden="1" outlineLevel="1">
      <c r="A881" s="521">
        <v>26</v>
      </c>
      <c r="B881" s="424" t="s">
        <v>118</v>
      </c>
      <c r="C881" s="288" t="s">
        <v>25</v>
      </c>
      <c r="D881" s="292">
        <v>84512</v>
      </c>
      <c r="E881" s="292">
        <v>84512</v>
      </c>
      <c r="F881" s="292">
        <v>84094.079359077325</v>
      </c>
      <c r="G881" s="292">
        <v>84094.079359077325</v>
      </c>
      <c r="H881" s="292">
        <v>84094.079359077325</v>
      </c>
      <c r="I881" s="292">
        <v>84091.832252136926</v>
      </c>
      <c r="J881" s="292">
        <v>84091.832252136926</v>
      </c>
      <c r="K881" s="292">
        <v>84091.832252136926</v>
      </c>
      <c r="L881" s="292">
        <v>84091.832252136926</v>
      </c>
      <c r="M881" s="292">
        <v>84091.832252136926</v>
      </c>
      <c r="N881" s="292">
        <v>84091.832252136926</v>
      </c>
      <c r="O881" s="292">
        <v>84091.832252136926</v>
      </c>
      <c r="P881" s="292">
        <v>84091.832252136926</v>
      </c>
      <c r="Q881" s="292">
        <v>12</v>
      </c>
      <c r="R881" s="292">
        <v>19.060000000000002</v>
      </c>
      <c r="S881" s="292">
        <v>19.060000000000002</v>
      </c>
      <c r="T881" s="292">
        <v>18.965746315127014</v>
      </c>
      <c r="U881" s="292">
        <v>18.965746315127014</v>
      </c>
      <c r="V881" s="292">
        <v>18.965746315127014</v>
      </c>
      <c r="W881" s="292">
        <v>18.965239524869013</v>
      </c>
      <c r="X881" s="292">
        <v>18.965239524869013</v>
      </c>
      <c r="Y881" s="292">
        <v>18.965239524869013</v>
      </c>
      <c r="Z881" s="292">
        <v>18.965239524869013</v>
      </c>
      <c r="AA881" s="292">
        <v>18.965239524869013</v>
      </c>
      <c r="AB881" s="292">
        <v>18.965239524869013</v>
      </c>
      <c r="AC881" s="292">
        <v>18.965239524869013</v>
      </c>
      <c r="AD881" s="292">
        <v>18.965239524869013</v>
      </c>
      <c r="AE881" s="422"/>
      <c r="AF881" s="411">
        <v>0.33</v>
      </c>
      <c r="AG881" s="411">
        <v>0.67</v>
      </c>
      <c r="AH881" s="411"/>
      <c r="AI881" s="411"/>
      <c r="AJ881" s="411"/>
      <c r="AK881" s="411"/>
      <c r="AL881" s="411"/>
      <c r="AM881" s="411"/>
      <c r="AN881" s="411"/>
      <c r="AO881" s="411"/>
      <c r="AP881" s="411"/>
      <c r="AQ881" s="411"/>
      <c r="AR881" s="411"/>
      <c r="AS881" s="293">
        <f>SUM(AE881:AR881)</f>
        <v>1</v>
      </c>
    </row>
    <row r="882" spans="1:45" hidden="1" outlineLevel="1">
      <c r="A882" s="521"/>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396">AF881</f>
        <v>0.33</v>
      </c>
      <c r="AG882" s="407">
        <f t="shared" ref="AG882" si="2397">AG881</f>
        <v>0.67</v>
      </c>
      <c r="AH882" s="407">
        <f t="shared" ref="AH882" si="2398">AH881</f>
        <v>0</v>
      </c>
      <c r="AI882" s="407">
        <f t="shared" ref="AI882" si="2399">AI881</f>
        <v>0</v>
      </c>
      <c r="AJ882" s="407">
        <f t="shared" ref="AJ882" si="2400">AJ881</f>
        <v>0</v>
      </c>
      <c r="AK882" s="407">
        <f t="shared" ref="AK882" si="2401">AK881</f>
        <v>0</v>
      </c>
      <c r="AL882" s="407">
        <f t="shared" ref="AL882" si="2402">AL881</f>
        <v>0</v>
      </c>
      <c r="AM882" s="407">
        <f t="shared" ref="AM882" si="2403">AM881</f>
        <v>0</v>
      </c>
      <c r="AN882" s="407">
        <f t="shared" ref="AN882" si="2404">AN881</f>
        <v>0</v>
      </c>
      <c r="AO882" s="407">
        <f t="shared" ref="AO882" si="2405">AO881</f>
        <v>0</v>
      </c>
      <c r="AP882" s="407">
        <f t="shared" ref="AP882" si="2406">AP881</f>
        <v>0</v>
      </c>
      <c r="AQ882" s="407">
        <f t="shared" ref="AQ882" si="2407">AQ881</f>
        <v>0</v>
      </c>
      <c r="AR882" s="407">
        <f t="shared" ref="AR882" si="2408">AR881</f>
        <v>0</v>
      </c>
      <c r="AS882" s="303"/>
    </row>
    <row r="883" spans="1:45" hidden="1"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hidden="1" outlineLevel="1">
      <c r="A884" s="521">
        <v>27</v>
      </c>
      <c r="B884" s="424" t="s">
        <v>119</v>
      </c>
      <c r="C884" s="288" t="s">
        <v>25</v>
      </c>
      <c r="D884" s="292">
        <v>15168</v>
      </c>
      <c r="E884" s="292">
        <v>13355.44412557943</v>
      </c>
      <c r="F884" s="292">
        <v>9752.8484882848479</v>
      </c>
      <c r="G884" s="292">
        <v>9723.2637104159112</v>
      </c>
      <c r="H884" s="292">
        <v>9723.2637104159112</v>
      </c>
      <c r="I884" s="292">
        <v>9723.2637104159112</v>
      </c>
      <c r="J884" s="292">
        <v>9723.2637104159112</v>
      </c>
      <c r="K884" s="292">
        <v>9723.2637104159112</v>
      </c>
      <c r="L884" s="292">
        <v>9723.2637104159112</v>
      </c>
      <c r="M884" s="292">
        <v>9723.2637104159112</v>
      </c>
      <c r="N884" s="292">
        <v>9723.2637104159112</v>
      </c>
      <c r="O884" s="292">
        <v>9723.2637104159112</v>
      </c>
      <c r="P884" s="292">
        <v>9723.2637104159112</v>
      </c>
      <c r="Q884" s="292">
        <v>12</v>
      </c>
      <c r="R884" s="292"/>
      <c r="S884" s="292"/>
      <c r="T884" s="292"/>
      <c r="U884" s="292"/>
      <c r="V884" s="292"/>
      <c r="W884" s="292"/>
      <c r="X884" s="292"/>
      <c r="Y884" s="292"/>
      <c r="Z884" s="292"/>
      <c r="AA884" s="292"/>
      <c r="AB884" s="292"/>
      <c r="AC884" s="292"/>
      <c r="AD884" s="292"/>
      <c r="AE884" s="422"/>
      <c r="AF884" s="411"/>
      <c r="AG884" s="411"/>
      <c r="AH884" s="411"/>
      <c r="AI884" s="411"/>
      <c r="AJ884" s="411"/>
      <c r="AK884" s="411"/>
      <c r="AL884" s="411"/>
      <c r="AM884" s="411"/>
      <c r="AN884" s="411"/>
      <c r="AO884" s="411"/>
      <c r="AP884" s="411"/>
      <c r="AQ884" s="411"/>
      <c r="AR884" s="411"/>
      <c r="AS884" s="293">
        <f>SUM(AE884:AR884)</f>
        <v>0</v>
      </c>
    </row>
    <row r="885" spans="1:45" hidden="1" outlineLevel="1">
      <c r="A885" s="521"/>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409">AF884</f>
        <v>0</v>
      </c>
      <c r="AG885" s="407">
        <f t="shared" ref="AG885" si="2410">AG884</f>
        <v>0</v>
      </c>
      <c r="AH885" s="407">
        <f t="shared" ref="AH885" si="2411">AH884</f>
        <v>0</v>
      </c>
      <c r="AI885" s="407">
        <f t="shared" ref="AI885" si="2412">AI884</f>
        <v>0</v>
      </c>
      <c r="AJ885" s="407">
        <f t="shared" ref="AJ885" si="2413">AJ884</f>
        <v>0</v>
      </c>
      <c r="AK885" s="407">
        <f t="shared" ref="AK885" si="2414">AK884</f>
        <v>0</v>
      </c>
      <c r="AL885" s="407">
        <f t="shared" ref="AL885" si="2415">AL884</f>
        <v>0</v>
      </c>
      <c r="AM885" s="407">
        <f t="shared" ref="AM885" si="2416">AM884</f>
        <v>0</v>
      </c>
      <c r="AN885" s="407">
        <f t="shared" ref="AN885" si="2417">AN884</f>
        <v>0</v>
      </c>
      <c r="AO885" s="407">
        <f t="shared" ref="AO885" si="2418">AO884</f>
        <v>0</v>
      </c>
      <c r="AP885" s="407">
        <f t="shared" ref="AP885" si="2419">AP884</f>
        <v>0</v>
      </c>
      <c r="AQ885" s="407">
        <f t="shared" ref="AQ885" si="2420">AQ884</f>
        <v>0</v>
      </c>
      <c r="AR885" s="407">
        <f t="shared" ref="AR885" si="2421">AR884</f>
        <v>0</v>
      </c>
      <c r="AS885" s="303"/>
    </row>
    <row r="886" spans="1:45" hidden="1"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hidden="1" outlineLevel="1">
      <c r="A887" s="521">
        <v>28</v>
      </c>
      <c r="B887" s="424" t="s">
        <v>120</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c r="AG887" s="411"/>
      <c r="AH887" s="411"/>
      <c r="AI887" s="411"/>
      <c r="AJ887" s="411"/>
      <c r="AK887" s="411"/>
      <c r="AL887" s="411"/>
      <c r="AM887" s="411"/>
      <c r="AN887" s="411"/>
      <c r="AO887" s="411"/>
      <c r="AP887" s="411"/>
      <c r="AQ887" s="411"/>
      <c r="AR887" s="411"/>
      <c r="AS887" s="293">
        <f>SUM(AE887:AR887)</f>
        <v>0</v>
      </c>
    </row>
    <row r="888" spans="1:45" hidden="1"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422">AF887</f>
        <v>0</v>
      </c>
      <c r="AG888" s="407">
        <f t="shared" ref="AG888" si="2423">AG887</f>
        <v>0</v>
      </c>
      <c r="AH888" s="407">
        <f t="shared" ref="AH888" si="2424">AH887</f>
        <v>0</v>
      </c>
      <c r="AI888" s="407">
        <f t="shared" ref="AI888" si="2425">AI887</f>
        <v>0</v>
      </c>
      <c r="AJ888" s="407">
        <f t="shared" ref="AJ888" si="2426">AJ887</f>
        <v>0</v>
      </c>
      <c r="AK888" s="407">
        <f t="shared" ref="AK888" si="2427">AK887</f>
        <v>0</v>
      </c>
      <c r="AL888" s="407">
        <f t="shared" ref="AL888" si="2428">AL887</f>
        <v>0</v>
      </c>
      <c r="AM888" s="407">
        <f t="shared" ref="AM888" si="2429">AM887</f>
        <v>0</v>
      </c>
      <c r="AN888" s="407">
        <f t="shared" ref="AN888" si="2430">AN887</f>
        <v>0</v>
      </c>
      <c r="AO888" s="407">
        <f t="shared" ref="AO888" si="2431">AO887</f>
        <v>0</v>
      </c>
      <c r="AP888" s="407">
        <f t="shared" ref="AP888" si="2432">AP887</f>
        <v>0</v>
      </c>
      <c r="AQ888" s="407">
        <f t="shared" ref="AQ888" si="2433">AQ887</f>
        <v>0</v>
      </c>
      <c r="AR888" s="407">
        <f t="shared" ref="AR888" si="2434">AR887</f>
        <v>0</v>
      </c>
      <c r="AS888" s="303"/>
    </row>
    <row r="889" spans="1:45" hidden="1"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hidden="1" outlineLevel="1">
      <c r="A890" s="521">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hidden="1" outlineLevel="1">
      <c r="A891" s="521"/>
      <c r="B891" s="291" t="s">
        <v>341</v>
      </c>
      <c r="C891" s="288" t="s">
        <v>163</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435">AF890</f>
        <v>0</v>
      </c>
      <c r="AG891" s="407">
        <f t="shared" ref="AG891" si="2436">AG890</f>
        <v>0</v>
      </c>
      <c r="AH891" s="407">
        <f t="shared" ref="AH891" si="2437">AH890</f>
        <v>0</v>
      </c>
      <c r="AI891" s="407">
        <f t="shared" ref="AI891" si="2438">AI890</f>
        <v>0</v>
      </c>
      <c r="AJ891" s="407">
        <f t="shared" ref="AJ891" si="2439">AJ890</f>
        <v>0</v>
      </c>
      <c r="AK891" s="407">
        <f t="shared" ref="AK891" si="2440">AK890</f>
        <v>0</v>
      </c>
      <c r="AL891" s="407">
        <f t="shared" ref="AL891" si="2441">AL890</f>
        <v>0</v>
      </c>
      <c r="AM891" s="407">
        <f t="shared" ref="AM891" si="2442">AM890</f>
        <v>0</v>
      </c>
      <c r="AN891" s="407">
        <f t="shared" ref="AN891" si="2443">AN890</f>
        <v>0</v>
      </c>
      <c r="AO891" s="407">
        <f t="shared" ref="AO891" si="2444">AO890</f>
        <v>0</v>
      </c>
      <c r="AP891" s="407">
        <f t="shared" ref="AP891" si="2445">AP890</f>
        <v>0</v>
      </c>
      <c r="AQ891" s="407">
        <f t="shared" ref="AQ891" si="2446">AQ890</f>
        <v>0</v>
      </c>
      <c r="AR891" s="407">
        <f t="shared" ref="AR891" si="2447">AR890</f>
        <v>0</v>
      </c>
      <c r="AS891" s="303"/>
    </row>
    <row r="892" spans="1:45" hidden="1"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hidden="1" outlineLevel="1">
      <c r="A893" s="521">
        <v>30</v>
      </c>
      <c r="B893" s="424" t="s">
        <v>122</v>
      </c>
      <c r="C893" s="288" t="s">
        <v>25</v>
      </c>
      <c r="D893" s="292">
        <v>1137000</v>
      </c>
      <c r="E893" s="292">
        <v>1137000</v>
      </c>
      <c r="F893" s="292">
        <v>1137000</v>
      </c>
      <c r="G893" s="292">
        <v>1137000</v>
      </c>
      <c r="H893" s="292">
        <v>1137000</v>
      </c>
      <c r="I893" s="292">
        <v>1137000</v>
      </c>
      <c r="J893" s="292">
        <v>1137000</v>
      </c>
      <c r="K893" s="292">
        <v>1137000</v>
      </c>
      <c r="L893" s="292">
        <v>1137000</v>
      </c>
      <c r="M893" s="292">
        <v>1137000</v>
      </c>
      <c r="N893" s="292">
        <v>1137000</v>
      </c>
      <c r="O893" s="292">
        <v>1137000</v>
      </c>
      <c r="P893" s="292">
        <v>1137000</v>
      </c>
      <c r="Q893" s="292">
        <v>12</v>
      </c>
      <c r="R893" s="292">
        <v>115.28</v>
      </c>
      <c r="S893" s="292">
        <v>115.28</v>
      </c>
      <c r="T893" s="292">
        <v>115.28</v>
      </c>
      <c r="U893" s="292">
        <v>115.28</v>
      </c>
      <c r="V893" s="292">
        <v>115.28</v>
      </c>
      <c r="W893" s="292">
        <v>115.28</v>
      </c>
      <c r="X893" s="292">
        <v>115.28</v>
      </c>
      <c r="Y893" s="292">
        <v>115.28</v>
      </c>
      <c r="Z893" s="292">
        <v>115.28</v>
      </c>
      <c r="AA893" s="292">
        <v>115.28</v>
      </c>
      <c r="AB893" s="292">
        <v>115.28</v>
      </c>
      <c r="AC893" s="292">
        <v>115.28</v>
      </c>
      <c r="AD893" s="292">
        <v>115.28</v>
      </c>
      <c r="AE893" s="422"/>
      <c r="AF893" s="411"/>
      <c r="AG893" s="411">
        <v>1</v>
      </c>
      <c r="AH893" s="411"/>
      <c r="AI893" s="411"/>
      <c r="AJ893" s="411"/>
      <c r="AK893" s="411"/>
      <c r="AL893" s="411"/>
      <c r="AM893" s="411"/>
      <c r="AN893" s="411"/>
      <c r="AO893" s="411"/>
      <c r="AP893" s="411"/>
      <c r="AQ893" s="411"/>
      <c r="AR893" s="411"/>
      <c r="AS893" s="293">
        <f>SUM(AE893:AR893)</f>
        <v>1</v>
      </c>
    </row>
    <row r="894" spans="1:45" hidden="1" outlineLevel="1">
      <c r="A894" s="521"/>
      <c r="B894" s="291" t="s">
        <v>341</v>
      </c>
      <c r="C894" s="288" t="s">
        <v>163</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448">AF893</f>
        <v>0</v>
      </c>
      <c r="AG894" s="407">
        <f t="shared" ref="AG894" si="2449">AG893</f>
        <v>1</v>
      </c>
      <c r="AH894" s="407">
        <f t="shared" ref="AH894" si="2450">AH893</f>
        <v>0</v>
      </c>
      <c r="AI894" s="407">
        <f t="shared" ref="AI894" si="2451">AI893</f>
        <v>0</v>
      </c>
      <c r="AJ894" s="407">
        <f t="shared" ref="AJ894" si="2452">AJ893</f>
        <v>0</v>
      </c>
      <c r="AK894" s="407">
        <f t="shared" ref="AK894" si="2453">AK893</f>
        <v>0</v>
      </c>
      <c r="AL894" s="407">
        <f t="shared" ref="AL894" si="2454">AL893</f>
        <v>0</v>
      </c>
      <c r="AM894" s="407">
        <f t="shared" ref="AM894" si="2455">AM893</f>
        <v>0</v>
      </c>
      <c r="AN894" s="407">
        <f t="shared" ref="AN894" si="2456">AN893</f>
        <v>0</v>
      </c>
      <c r="AO894" s="407">
        <f t="shared" ref="AO894" si="2457">AO893</f>
        <v>0</v>
      </c>
      <c r="AP894" s="407">
        <f t="shared" ref="AP894" si="2458">AP893</f>
        <v>0</v>
      </c>
      <c r="AQ894" s="407">
        <f t="shared" ref="AQ894" si="2459">AQ893</f>
        <v>0</v>
      </c>
      <c r="AR894" s="407">
        <f t="shared" ref="AR894" si="2460">AR893</f>
        <v>0</v>
      </c>
      <c r="AS894" s="303"/>
    </row>
    <row r="895" spans="1:45" hidden="1"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idden="1" outlineLevel="1">
      <c r="A896" s="521">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hidden="1" outlineLevel="1">
      <c r="A897" s="521"/>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461">AF896</f>
        <v>0</v>
      </c>
      <c r="AG897" s="407">
        <f t="shared" ref="AG897" si="2462">AG896</f>
        <v>0</v>
      </c>
      <c r="AH897" s="407">
        <f t="shared" ref="AH897" si="2463">AH896</f>
        <v>0</v>
      </c>
      <c r="AI897" s="407">
        <f t="shared" ref="AI897" si="2464">AI896</f>
        <v>0</v>
      </c>
      <c r="AJ897" s="407">
        <f t="shared" ref="AJ897" si="2465">AJ896</f>
        <v>0</v>
      </c>
      <c r="AK897" s="407">
        <f t="shared" ref="AK897" si="2466">AK896</f>
        <v>0</v>
      </c>
      <c r="AL897" s="407">
        <f t="shared" ref="AL897" si="2467">AL896</f>
        <v>0</v>
      </c>
      <c r="AM897" s="407">
        <f t="shared" ref="AM897" si="2468">AM896</f>
        <v>0</v>
      </c>
      <c r="AN897" s="407">
        <f t="shared" ref="AN897" si="2469">AN896</f>
        <v>0</v>
      </c>
      <c r="AO897" s="407">
        <f t="shared" ref="AO897" si="2470">AO896</f>
        <v>0</v>
      </c>
      <c r="AP897" s="407">
        <f t="shared" ref="AP897" si="2471">AP896</f>
        <v>0</v>
      </c>
      <c r="AQ897" s="407">
        <f t="shared" ref="AQ897" si="2472">AQ896</f>
        <v>0</v>
      </c>
      <c r="AR897" s="407">
        <f t="shared" ref="AR897" si="2473">AR896</f>
        <v>0</v>
      </c>
      <c r="AS897" s="303"/>
    </row>
    <row r="898" spans="1:45" hidden="1" outlineLevel="1">
      <c r="A898" s="521"/>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hidden="1" outlineLevel="1">
      <c r="A899" s="521">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hidden="1"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474">AF899</f>
        <v>0</v>
      </c>
      <c r="AG900" s="407">
        <f t="shared" ref="AG900" si="2475">AG899</f>
        <v>0</v>
      </c>
      <c r="AH900" s="407">
        <f t="shared" ref="AH900" si="2476">AH899</f>
        <v>0</v>
      </c>
      <c r="AI900" s="407">
        <f t="shared" ref="AI900" si="2477">AI899</f>
        <v>0</v>
      </c>
      <c r="AJ900" s="407">
        <f t="shared" ref="AJ900" si="2478">AJ899</f>
        <v>0</v>
      </c>
      <c r="AK900" s="407">
        <f t="shared" ref="AK900" si="2479">AK899</f>
        <v>0</v>
      </c>
      <c r="AL900" s="407">
        <f t="shared" ref="AL900" si="2480">AL899</f>
        <v>0</v>
      </c>
      <c r="AM900" s="407">
        <f t="shared" ref="AM900" si="2481">AM899</f>
        <v>0</v>
      </c>
      <c r="AN900" s="407">
        <f t="shared" ref="AN900" si="2482">AN899</f>
        <v>0</v>
      </c>
      <c r="AO900" s="407">
        <f t="shared" ref="AO900" si="2483">AO899</f>
        <v>0</v>
      </c>
      <c r="AP900" s="407">
        <f t="shared" ref="AP900" si="2484">AP899</f>
        <v>0</v>
      </c>
      <c r="AQ900" s="407">
        <f t="shared" ref="AQ900" si="2485">AQ899</f>
        <v>0</v>
      </c>
      <c r="AR900" s="407">
        <f>AR899</f>
        <v>0</v>
      </c>
      <c r="AS900" s="303"/>
    </row>
    <row r="901" spans="1:45" hidden="1"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hidden="1" outlineLevel="1">
      <c r="A902" s="521"/>
      <c r="B902" s="285" t="s">
        <v>498</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hidden="1" outlineLevel="1">
      <c r="A903" s="521">
        <v>33</v>
      </c>
      <c r="B903" s="424" t="s">
        <v>125</v>
      </c>
      <c r="C903" s="288" t="s">
        <v>25</v>
      </c>
      <c r="D903" s="292"/>
      <c r="E903" s="292"/>
      <c r="F903" s="292"/>
      <c r="G903" s="292"/>
      <c r="H903" s="292"/>
      <c r="I903" s="292"/>
      <c r="J903" s="292"/>
      <c r="K903" s="292"/>
      <c r="L903" s="292"/>
      <c r="M903" s="292"/>
      <c r="N903" s="292"/>
      <c r="O903" s="292"/>
      <c r="P903" s="292"/>
      <c r="Q903" s="292">
        <v>0</v>
      </c>
      <c r="R903" s="292"/>
      <c r="S903" s="292"/>
      <c r="T903" s="292"/>
      <c r="U903" s="292"/>
      <c r="V903" s="292"/>
      <c r="W903" s="292"/>
      <c r="X903" s="292"/>
      <c r="Y903" s="292"/>
      <c r="Z903" s="292"/>
      <c r="AA903" s="292"/>
      <c r="AB903" s="292"/>
      <c r="AC903" s="292"/>
      <c r="AD903" s="292"/>
      <c r="AE903" s="422"/>
      <c r="AF903" s="411"/>
      <c r="AG903" s="411"/>
      <c r="AH903" s="411"/>
      <c r="AI903" s="411"/>
      <c r="AJ903" s="411"/>
      <c r="AK903" s="411"/>
      <c r="AL903" s="411"/>
      <c r="AM903" s="411"/>
      <c r="AN903" s="411"/>
      <c r="AO903" s="411"/>
      <c r="AP903" s="411"/>
      <c r="AQ903" s="411"/>
      <c r="AR903" s="411"/>
      <c r="AS903" s="293">
        <f>SUM(AE903:AR903)</f>
        <v>0</v>
      </c>
    </row>
    <row r="904" spans="1:45" hidden="1" outlineLevel="1">
      <c r="A904" s="521"/>
      <c r="B904" s="291" t="s">
        <v>341</v>
      </c>
      <c r="C904" s="288" t="s">
        <v>163</v>
      </c>
      <c r="D904" s="292"/>
      <c r="E904" s="292"/>
      <c r="F904" s="292"/>
      <c r="G904" s="292"/>
      <c r="H904" s="292"/>
      <c r="I904" s="292"/>
      <c r="J904" s="292"/>
      <c r="K904" s="292"/>
      <c r="L904" s="292"/>
      <c r="M904" s="292"/>
      <c r="N904" s="292"/>
      <c r="O904" s="292"/>
      <c r="P904" s="292"/>
      <c r="Q904" s="292">
        <f>Q903</f>
        <v>0</v>
      </c>
      <c r="R904" s="292"/>
      <c r="S904" s="292"/>
      <c r="T904" s="292"/>
      <c r="U904" s="292"/>
      <c r="V904" s="292"/>
      <c r="W904" s="292"/>
      <c r="X904" s="292"/>
      <c r="Y904" s="292"/>
      <c r="Z904" s="292"/>
      <c r="AA904" s="292"/>
      <c r="AB904" s="292"/>
      <c r="AC904" s="292"/>
      <c r="AD904" s="292"/>
      <c r="AE904" s="407">
        <f>AE903</f>
        <v>0</v>
      </c>
      <c r="AF904" s="407">
        <f t="shared" ref="AF904" si="2486">AF903</f>
        <v>0</v>
      </c>
      <c r="AG904" s="407">
        <f t="shared" ref="AG904" si="2487">AG903</f>
        <v>0</v>
      </c>
      <c r="AH904" s="407">
        <f t="shared" ref="AH904" si="2488">AH903</f>
        <v>0</v>
      </c>
      <c r="AI904" s="407">
        <f t="shared" ref="AI904" si="2489">AI903</f>
        <v>0</v>
      </c>
      <c r="AJ904" s="407">
        <f t="shared" ref="AJ904" si="2490">AJ903</f>
        <v>0</v>
      </c>
      <c r="AK904" s="407">
        <f t="shared" ref="AK904" si="2491">AK903</f>
        <v>0</v>
      </c>
      <c r="AL904" s="407">
        <f t="shared" ref="AL904" si="2492">AL903</f>
        <v>0</v>
      </c>
      <c r="AM904" s="407">
        <f t="shared" ref="AM904" si="2493">AM903</f>
        <v>0</v>
      </c>
      <c r="AN904" s="407">
        <f t="shared" ref="AN904" si="2494">AN903</f>
        <v>0</v>
      </c>
      <c r="AO904" s="407">
        <f t="shared" ref="AO904" si="2495">AO903</f>
        <v>0</v>
      </c>
      <c r="AP904" s="407">
        <f t="shared" ref="AP904" si="2496">AP903</f>
        <v>0</v>
      </c>
      <c r="AQ904" s="407">
        <f t="shared" ref="AQ904" si="2497">AQ903</f>
        <v>0</v>
      </c>
      <c r="AR904" s="407">
        <f t="shared" ref="AR904" si="2498">AR903</f>
        <v>0</v>
      </c>
      <c r="AS904" s="303"/>
    </row>
    <row r="905" spans="1:45" hidden="1"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idden="1" outlineLevel="1">
      <c r="A906" s="521">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hidden="1"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499">AF906</f>
        <v>0</v>
      </c>
      <c r="AG907" s="407">
        <f t="shared" ref="AG907" si="2500">AG906</f>
        <v>0</v>
      </c>
      <c r="AH907" s="407">
        <f t="shared" ref="AH907" si="2501">AH906</f>
        <v>0</v>
      </c>
      <c r="AI907" s="407">
        <f t="shared" ref="AI907" si="2502">AI906</f>
        <v>0</v>
      </c>
      <c r="AJ907" s="407">
        <f t="shared" ref="AJ907" si="2503">AJ906</f>
        <v>0</v>
      </c>
      <c r="AK907" s="407">
        <f t="shared" ref="AK907" si="2504">AK906</f>
        <v>0</v>
      </c>
      <c r="AL907" s="407">
        <f t="shared" ref="AL907" si="2505">AL906</f>
        <v>0</v>
      </c>
      <c r="AM907" s="407">
        <f t="shared" ref="AM907" si="2506">AM906</f>
        <v>0</v>
      </c>
      <c r="AN907" s="407">
        <f t="shared" ref="AN907" si="2507">AN906</f>
        <v>0</v>
      </c>
      <c r="AO907" s="407">
        <f t="shared" ref="AO907" si="2508">AO906</f>
        <v>0</v>
      </c>
      <c r="AP907" s="407">
        <f t="shared" ref="AP907" si="2509">AP906</f>
        <v>0</v>
      </c>
      <c r="AQ907" s="407">
        <f t="shared" ref="AQ907" si="2510">AQ906</f>
        <v>0</v>
      </c>
      <c r="AR907" s="407">
        <f t="shared" ref="AR907" si="2511">AR906</f>
        <v>0</v>
      </c>
      <c r="AS907" s="303"/>
    </row>
    <row r="908" spans="1:45" hidden="1"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hidden="1" outlineLevel="1">
      <c r="A909" s="521">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hidden="1"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512">AF909</f>
        <v>0</v>
      </c>
      <c r="AG910" s="407">
        <f t="shared" ref="AG910" si="2513">AG909</f>
        <v>0</v>
      </c>
      <c r="AH910" s="407">
        <f t="shared" ref="AH910" si="2514">AH909</f>
        <v>0</v>
      </c>
      <c r="AI910" s="407">
        <f t="shared" ref="AI910" si="2515">AI909</f>
        <v>0</v>
      </c>
      <c r="AJ910" s="407">
        <f t="shared" ref="AJ910" si="2516">AJ909</f>
        <v>0</v>
      </c>
      <c r="AK910" s="407">
        <f t="shared" ref="AK910" si="2517">AK909</f>
        <v>0</v>
      </c>
      <c r="AL910" s="407">
        <f t="shared" ref="AL910" si="2518">AL909</f>
        <v>0</v>
      </c>
      <c r="AM910" s="407">
        <f t="shared" ref="AM910" si="2519">AM909</f>
        <v>0</v>
      </c>
      <c r="AN910" s="407">
        <f t="shared" ref="AN910" si="2520">AN909</f>
        <v>0</v>
      </c>
      <c r="AO910" s="407">
        <f t="shared" ref="AO910" si="2521">AO909</f>
        <v>0</v>
      </c>
      <c r="AP910" s="407">
        <f t="shared" ref="AP910" si="2522">AP909</f>
        <v>0</v>
      </c>
      <c r="AQ910" s="407">
        <f t="shared" ref="AQ910" si="2523">AQ909</f>
        <v>0</v>
      </c>
      <c r="AR910" s="407">
        <f t="shared" ref="AR910" si="2524">AR909</f>
        <v>0</v>
      </c>
      <c r="AS910" s="303"/>
    </row>
    <row r="911" spans="1:45" hidden="1" outlineLevel="1">
      <c r="A911" s="521"/>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hidden="1" outlineLevel="1">
      <c r="A912" s="521"/>
      <c r="B912" s="285" t="s">
        <v>499</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hidden="1" outlineLevel="1">
      <c r="A913" s="521">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hidden="1" outlineLevel="1">
      <c r="A914" s="521"/>
      <c r="B914" s="291" t="s">
        <v>341</v>
      </c>
      <c r="C914" s="288" t="s">
        <v>163</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525">AF913</f>
        <v>0</v>
      </c>
      <c r="AG914" s="407">
        <f t="shared" ref="AG914" si="2526">AG913</f>
        <v>0</v>
      </c>
      <c r="AH914" s="407">
        <f t="shared" ref="AH914" si="2527">AH913</f>
        <v>0</v>
      </c>
      <c r="AI914" s="407">
        <f t="shared" ref="AI914" si="2528">AI913</f>
        <v>0</v>
      </c>
      <c r="AJ914" s="407">
        <f t="shared" ref="AJ914" si="2529">AJ913</f>
        <v>0</v>
      </c>
      <c r="AK914" s="407">
        <f t="shared" ref="AK914" si="2530">AK913</f>
        <v>0</v>
      </c>
      <c r="AL914" s="407">
        <f t="shared" ref="AL914" si="2531">AL913</f>
        <v>0</v>
      </c>
      <c r="AM914" s="407">
        <f t="shared" ref="AM914" si="2532">AM913</f>
        <v>0</v>
      </c>
      <c r="AN914" s="407">
        <f t="shared" ref="AN914" si="2533">AN913</f>
        <v>0</v>
      </c>
      <c r="AO914" s="407">
        <f t="shared" ref="AO914" si="2534">AO913</f>
        <v>0</v>
      </c>
      <c r="AP914" s="407">
        <f t="shared" ref="AP914" si="2535">AP913</f>
        <v>0</v>
      </c>
      <c r="AQ914" s="407">
        <f t="shared" ref="AQ914" si="2536">AQ913</f>
        <v>0</v>
      </c>
      <c r="AR914" s="407">
        <f t="shared" ref="AR914" si="2537">AR913</f>
        <v>0</v>
      </c>
      <c r="AS914" s="303"/>
    </row>
    <row r="915" spans="1:45" hidden="1" outlineLevel="1">
      <c r="A915" s="521"/>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idden="1" outlineLevel="1">
      <c r="A916" s="521">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hidden="1"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538">AF916</f>
        <v>0</v>
      </c>
      <c r="AG917" s="407">
        <f t="shared" ref="AG917" si="2539">AG916</f>
        <v>0</v>
      </c>
      <c r="AH917" s="407">
        <f t="shared" ref="AH917" si="2540">AH916</f>
        <v>0</v>
      </c>
      <c r="AI917" s="407">
        <f t="shared" ref="AI917" si="2541">AI916</f>
        <v>0</v>
      </c>
      <c r="AJ917" s="407">
        <f t="shared" ref="AJ917" si="2542">AJ916</f>
        <v>0</v>
      </c>
      <c r="AK917" s="407">
        <f t="shared" ref="AK917" si="2543">AK916</f>
        <v>0</v>
      </c>
      <c r="AL917" s="407">
        <f t="shared" ref="AL917" si="2544">AL916</f>
        <v>0</v>
      </c>
      <c r="AM917" s="407">
        <f t="shared" ref="AM917" si="2545">AM916</f>
        <v>0</v>
      </c>
      <c r="AN917" s="407">
        <f t="shared" ref="AN917" si="2546">AN916</f>
        <v>0</v>
      </c>
      <c r="AO917" s="407">
        <f t="shared" ref="AO917" si="2547">AO916</f>
        <v>0</v>
      </c>
      <c r="AP917" s="407">
        <f t="shared" ref="AP917" si="2548">AP916</f>
        <v>0</v>
      </c>
      <c r="AQ917" s="407">
        <f t="shared" ref="AQ917" si="2549">AQ916</f>
        <v>0</v>
      </c>
      <c r="AR917" s="407">
        <f t="shared" ref="AR917" si="2550">AR916</f>
        <v>0</v>
      </c>
      <c r="AS917" s="303"/>
    </row>
    <row r="918" spans="1:45" hidden="1"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hidden="1" outlineLevel="1">
      <c r="A919" s="521">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hidden="1"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551">AF919</f>
        <v>0</v>
      </c>
      <c r="AG920" s="407">
        <f t="shared" ref="AG920" si="2552">AG919</f>
        <v>0</v>
      </c>
      <c r="AH920" s="407">
        <f t="shared" ref="AH920" si="2553">AH919</f>
        <v>0</v>
      </c>
      <c r="AI920" s="407">
        <f t="shared" ref="AI920" si="2554">AI919</f>
        <v>0</v>
      </c>
      <c r="AJ920" s="407">
        <f t="shared" ref="AJ920" si="2555">AJ919</f>
        <v>0</v>
      </c>
      <c r="AK920" s="407">
        <f t="shared" ref="AK920" si="2556">AK919</f>
        <v>0</v>
      </c>
      <c r="AL920" s="407">
        <f t="shared" ref="AL920" si="2557">AL919</f>
        <v>0</v>
      </c>
      <c r="AM920" s="407">
        <f t="shared" ref="AM920" si="2558">AM919</f>
        <v>0</v>
      </c>
      <c r="AN920" s="407">
        <f t="shared" ref="AN920" si="2559">AN919</f>
        <v>0</v>
      </c>
      <c r="AO920" s="407">
        <f t="shared" ref="AO920" si="2560">AO919</f>
        <v>0</v>
      </c>
      <c r="AP920" s="407">
        <f t="shared" ref="AP920" si="2561">AP919</f>
        <v>0</v>
      </c>
      <c r="AQ920" s="407">
        <f t="shared" ref="AQ920" si="2562">AQ919</f>
        <v>0</v>
      </c>
      <c r="AR920" s="407">
        <f t="shared" ref="AR920" si="2563">AR919</f>
        <v>0</v>
      </c>
      <c r="AS920" s="303"/>
    </row>
    <row r="921" spans="1:45" hidden="1"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hidden="1" outlineLevel="1">
      <c r="A922" s="521">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hidden="1"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564">AF922</f>
        <v>0</v>
      </c>
      <c r="AG923" s="407">
        <f t="shared" ref="AG923" si="2565">AG922</f>
        <v>0</v>
      </c>
      <c r="AH923" s="407">
        <f t="shared" ref="AH923" si="2566">AH922</f>
        <v>0</v>
      </c>
      <c r="AI923" s="407">
        <f t="shared" ref="AI923" si="2567">AI922</f>
        <v>0</v>
      </c>
      <c r="AJ923" s="407">
        <f t="shared" ref="AJ923" si="2568">AJ922</f>
        <v>0</v>
      </c>
      <c r="AK923" s="407">
        <f t="shared" ref="AK923" si="2569">AK922</f>
        <v>0</v>
      </c>
      <c r="AL923" s="407">
        <f t="shared" ref="AL923" si="2570">AL922</f>
        <v>0</v>
      </c>
      <c r="AM923" s="407">
        <f t="shared" ref="AM923" si="2571">AM922</f>
        <v>0</v>
      </c>
      <c r="AN923" s="407">
        <f t="shared" ref="AN923" si="2572">AN922</f>
        <v>0</v>
      </c>
      <c r="AO923" s="407">
        <f t="shared" ref="AO923" si="2573">AO922</f>
        <v>0</v>
      </c>
      <c r="AP923" s="407">
        <f t="shared" ref="AP923" si="2574">AP922</f>
        <v>0</v>
      </c>
      <c r="AQ923" s="407">
        <f t="shared" ref="AQ923" si="2575">AQ922</f>
        <v>0</v>
      </c>
      <c r="AR923" s="407">
        <f t="shared" ref="AR923" si="2576">AR922</f>
        <v>0</v>
      </c>
      <c r="AS923" s="303"/>
    </row>
    <row r="924" spans="1:45" hidden="1"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hidden="1" outlineLevel="1">
      <c r="A925" s="521">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hidden="1"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577">AF925</f>
        <v>0</v>
      </c>
      <c r="AG926" s="407">
        <f t="shared" ref="AG926" si="2578">AG925</f>
        <v>0</v>
      </c>
      <c r="AH926" s="407">
        <f t="shared" ref="AH926" si="2579">AH925</f>
        <v>0</v>
      </c>
      <c r="AI926" s="407">
        <f t="shared" ref="AI926" si="2580">AI925</f>
        <v>0</v>
      </c>
      <c r="AJ926" s="407">
        <f t="shared" ref="AJ926" si="2581">AJ925</f>
        <v>0</v>
      </c>
      <c r="AK926" s="407">
        <f t="shared" ref="AK926" si="2582">AK925</f>
        <v>0</v>
      </c>
      <c r="AL926" s="407">
        <f t="shared" ref="AL926" si="2583">AL925</f>
        <v>0</v>
      </c>
      <c r="AM926" s="407">
        <f t="shared" ref="AM926" si="2584">AM925</f>
        <v>0</v>
      </c>
      <c r="AN926" s="407">
        <f t="shared" ref="AN926" si="2585">AN925</f>
        <v>0</v>
      </c>
      <c r="AO926" s="407">
        <f t="shared" ref="AO926" si="2586">AO925</f>
        <v>0</v>
      </c>
      <c r="AP926" s="407">
        <f t="shared" ref="AP926" si="2587">AP925</f>
        <v>0</v>
      </c>
      <c r="AQ926" s="407">
        <f t="shared" ref="AQ926" si="2588">AQ925</f>
        <v>0</v>
      </c>
      <c r="AR926" s="407">
        <f t="shared" ref="AR926" si="2589">AR925</f>
        <v>0</v>
      </c>
      <c r="AS926" s="303"/>
    </row>
    <row r="927" spans="1:45" hidden="1"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hidden="1" outlineLevel="1">
      <c r="A928" s="521">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hidden="1"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590">AF928</f>
        <v>0</v>
      </c>
      <c r="AG929" s="407">
        <f t="shared" ref="AG929" si="2591">AG928</f>
        <v>0</v>
      </c>
      <c r="AH929" s="407">
        <f t="shared" ref="AH929" si="2592">AH928</f>
        <v>0</v>
      </c>
      <c r="AI929" s="407">
        <f t="shared" ref="AI929" si="2593">AI928</f>
        <v>0</v>
      </c>
      <c r="AJ929" s="407">
        <f t="shared" ref="AJ929" si="2594">AJ928</f>
        <v>0</v>
      </c>
      <c r="AK929" s="407">
        <f t="shared" ref="AK929" si="2595">AK928</f>
        <v>0</v>
      </c>
      <c r="AL929" s="407">
        <f t="shared" ref="AL929" si="2596">AL928</f>
        <v>0</v>
      </c>
      <c r="AM929" s="407">
        <f t="shared" ref="AM929" si="2597">AM928</f>
        <v>0</v>
      </c>
      <c r="AN929" s="407">
        <f t="shared" ref="AN929" si="2598">AN928</f>
        <v>0</v>
      </c>
      <c r="AO929" s="407">
        <f t="shared" ref="AO929" si="2599">AO928</f>
        <v>0</v>
      </c>
      <c r="AP929" s="407">
        <f t="shared" ref="AP929" si="2600">AP928</f>
        <v>0</v>
      </c>
      <c r="AQ929" s="407">
        <f t="shared" ref="AQ929" si="2601">AQ928</f>
        <v>0</v>
      </c>
      <c r="AR929" s="407">
        <f t="shared" ref="AR929" si="2602">AR928</f>
        <v>0</v>
      </c>
      <c r="AS929" s="303"/>
    </row>
    <row r="930" spans="1:45" hidden="1"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hidden="1" outlineLevel="1">
      <c r="A931" s="521">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hidden="1" outlineLevel="1">
      <c r="A932" s="521"/>
      <c r="B932" s="291" t="s">
        <v>341</v>
      </c>
      <c r="C932" s="288" t="s">
        <v>163</v>
      </c>
      <c r="D932" s="292"/>
      <c r="E932" s="292"/>
      <c r="F932" s="292"/>
      <c r="G932" s="292"/>
      <c r="H932" s="292"/>
      <c r="I932" s="292"/>
      <c r="J932" s="292"/>
      <c r="K932" s="292"/>
      <c r="L932" s="292"/>
      <c r="M932" s="292"/>
      <c r="N932" s="292"/>
      <c r="O932" s="292"/>
      <c r="P932" s="292"/>
      <c r="Q932" s="464"/>
      <c r="R932" s="292"/>
      <c r="S932" s="292"/>
      <c r="T932" s="292"/>
      <c r="U932" s="292"/>
      <c r="V932" s="292"/>
      <c r="W932" s="292"/>
      <c r="X932" s="292"/>
      <c r="Y932" s="292"/>
      <c r="Z932" s="292"/>
      <c r="AA932" s="292"/>
      <c r="AB932" s="292"/>
      <c r="AC932" s="292"/>
      <c r="AD932" s="292"/>
      <c r="AE932" s="407">
        <f>AE931</f>
        <v>0</v>
      </c>
      <c r="AF932" s="407">
        <f t="shared" ref="AF932" si="2603">AF931</f>
        <v>0</v>
      </c>
      <c r="AG932" s="407">
        <f t="shared" ref="AG932" si="2604">AG931</f>
        <v>0</v>
      </c>
      <c r="AH932" s="407">
        <f t="shared" ref="AH932" si="2605">AH931</f>
        <v>0</v>
      </c>
      <c r="AI932" s="407">
        <f t="shared" ref="AI932" si="2606">AI931</f>
        <v>0</v>
      </c>
      <c r="AJ932" s="407">
        <f t="shared" ref="AJ932" si="2607">AJ931</f>
        <v>0</v>
      </c>
      <c r="AK932" s="407">
        <f t="shared" ref="AK932" si="2608">AK931</f>
        <v>0</v>
      </c>
      <c r="AL932" s="407">
        <f t="shared" ref="AL932" si="2609">AL931</f>
        <v>0</v>
      </c>
      <c r="AM932" s="407">
        <f t="shared" ref="AM932" si="2610">AM931</f>
        <v>0</v>
      </c>
      <c r="AN932" s="407">
        <f t="shared" ref="AN932" si="2611">AN931</f>
        <v>0</v>
      </c>
      <c r="AO932" s="407">
        <f t="shared" ref="AO932" si="2612">AO931</f>
        <v>0</v>
      </c>
      <c r="AP932" s="407">
        <f t="shared" ref="AP932" si="2613">AP931</f>
        <v>0</v>
      </c>
      <c r="AQ932" s="407">
        <f t="shared" ref="AQ932" si="2614">AQ931</f>
        <v>0</v>
      </c>
      <c r="AR932" s="407">
        <f t="shared" ref="AR932" si="2615">AR931</f>
        <v>0</v>
      </c>
      <c r="AS932" s="303"/>
    </row>
    <row r="933" spans="1:45" hidden="1"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idden="1" outlineLevel="1">
      <c r="A934" s="521">
        <v>43</v>
      </c>
      <c r="B934" s="424" t="s">
        <v>135</v>
      </c>
      <c r="C934" s="288" t="s">
        <v>25</v>
      </c>
      <c r="D934" s="292"/>
      <c r="E934" s="292"/>
      <c r="F934" s="292"/>
      <c r="G934" s="292"/>
      <c r="H934" s="292"/>
      <c r="I934" s="292"/>
      <c r="J934" s="292"/>
      <c r="K934" s="292"/>
      <c r="L934" s="292"/>
      <c r="M934" s="292"/>
      <c r="N934" s="292"/>
      <c r="O934" s="292"/>
      <c r="P934" s="292"/>
      <c r="Q934" s="292">
        <v>12</v>
      </c>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hidden="1" outlineLevel="1">
      <c r="A935" s="521"/>
      <c r="B935" s="291" t="s">
        <v>341</v>
      </c>
      <c r="C935" s="288" t="s">
        <v>163</v>
      </c>
      <c r="D935" s="292"/>
      <c r="E935" s="292"/>
      <c r="F935" s="292"/>
      <c r="G935" s="292"/>
      <c r="H935" s="292"/>
      <c r="I935" s="292"/>
      <c r="J935" s="292"/>
      <c r="K935" s="292"/>
      <c r="L935" s="292"/>
      <c r="M935" s="292"/>
      <c r="N935" s="292"/>
      <c r="O935" s="292"/>
      <c r="P935" s="292"/>
      <c r="Q935" s="292">
        <f>Q934</f>
        <v>12</v>
      </c>
      <c r="R935" s="292"/>
      <c r="S935" s="292"/>
      <c r="T935" s="292"/>
      <c r="U935" s="292"/>
      <c r="V935" s="292"/>
      <c r="W935" s="292"/>
      <c r="X935" s="292"/>
      <c r="Y935" s="292"/>
      <c r="Z935" s="292"/>
      <c r="AA935" s="292"/>
      <c r="AB935" s="292"/>
      <c r="AC935" s="292"/>
      <c r="AD935" s="292"/>
      <c r="AE935" s="407">
        <f>AE934</f>
        <v>0</v>
      </c>
      <c r="AF935" s="407">
        <f t="shared" ref="AF935" si="2616">AF934</f>
        <v>0</v>
      </c>
      <c r="AG935" s="407">
        <f t="shared" ref="AG935" si="2617">AG934</f>
        <v>0</v>
      </c>
      <c r="AH935" s="407">
        <f t="shared" ref="AH935" si="2618">AH934</f>
        <v>0</v>
      </c>
      <c r="AI935" s="407">
        <f t="shared" ref="AI935" si="2619">AI934</f>
        <v>0</v>
      </c>
      <c r="AJ935" s="407">
        <f t="shared" ref="AJ935" si="2620">AJ934</f>
        <v>0</v>
      </c>
      <c r="AK935" s="407">
        <f t="shared" ref="AK935" si="2621">AK934</f>
        <v>0</v>
      </c>
      <c r="AL935" s="407">
        <f t="shared" ref="AL935" si="2622">AL934</f>
        <v>0</v>
      </c>
      <c r="AM935" s="407">
        <f t="shared" ref="AM935" si="2623">AM934</f>
        <v>0</v>
      </c>
      <c r="AN935" s="407">
        <f t="shared" ref="AN935" si="2624">AN934</f>
        <v>0</v>
      </c>
      <c r="AO935" s="407">
        <f t="shared" ref="AO935" si="2625">AO934</f>
        <v>0</v>
      </c>
      <c r="AP935" s="407">
        <f t="shared" ref="AP935" si="2626">AP934</f>
        <v>0</v>
      </c>
      <c r="AQ935" s="407">
        <f t="shared" ref="AQ935" si="2627">AQ934</f>
        <v>0</v>
      </c>
      <c r="AR935" s="407">
        <f t="shared" ref="AR935" si="2628">AR934</f>
        <v>0</v>
      </c>
      <c r="AS935" s="303"/>
    </row>
    <row r="936" spans="1:45" hidden="1"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hidden="1" outlineLevel="1">
      <c r="A937" s="521">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hidden="1"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629">AF937</f>
        <v>0</v>
      </c>
      <c r="AG938" s="407">
        <f t="shared" ref="AG938" si="2630">AG937</f>
        <v>0</v>
      </c>
      <c r="AH938" s="407">
        <f t="shared" ref="AH938" si="2631">AH937</f>
        <v>0</v>
      </c>
      <c r="AI938" s="407">
        <f t="shared" ref="AI938" si="2632">AI937</f>
        <v>0</v>
      </c>
      <c r="AJ938" s="407">
        <f t="shared" ref="AJ938" si="2633">AJ937</f>
        <v>0</v>
      </c>
      <c r="AK938" s="407">
        <f t="shared" ref="AK938" si="2634">AK937</f>
        <v>0</v>
      </c>
      <c r="AL938" s="407">
        <f t="shared" ref="AL938" si="2635">AL937</f>
        <v>0</v>
      </c>
      <c r="AM938" s="407">
        <f t="shared" ref="AM938" si="2636">AM937</f>
        <v>0</v>
      </c>
      <c r="AN938" s="407">
        <f t="shared" ref="AN938" si="2637">AN937</f>
        <v>0</v>
      </c>
      <c r="AO938" s="407">
        <f t="shared" ref="AO938" si="2638">AO937</f>
        <v>0</v>
      </c>
      <c r="AP938" s="407">
        <f t="shared" ref="AP938" si="2639">AP937</f>
        <v>0</v>
      </c>
      <c r="AQ938" s="407">
        <f t="shared" ref="AQ938" si="2640">AQ937</f>
        <v>0</v>
      </c>
      <c r="AR938" s="407">
        <f t="shared" ref="AR938" si="2641">AR937</f>
        <v>0</v>
      </c>
      <c r="AS938" s="303"/>
    </row>
    <row r="939" spans="1:45" hidden="1"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hidden="1" outlineLevel="1">
      <c r="A940" s="521">
        <v>45</v>
      </c>
      <c r="B940" s="424" t="s">
        <v>137</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hidden="1"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642">AF940</f>
        <v>0</v>
      </c>
      <c r="AG941" s="407">
        <f t="shared" ref="AG941" si="2643">AG940</f>
        <v>0</v>
      </c>
      <c r="AH941" s="407">
        <f t="shared" ref="AH941" si="2644">AH940</f>
        <v>0</v>
      </c>
      <c r="AI941" s="407">
        <f t="shared" ref="AI941" si="2645">AI940</f>
        <v>0</v>
      </c>
      <c r="AJ941" s="407">
        <f t="shared" ref="AJ941" si="2646">AJ940</f>
        <v>0</v>
      </c>
      <c r="AK941" s="407">
        <f t="shared" ref="AK941" si="2647">AK940</f>
        <v>0</v>
      </c>
      <c r="AL941" s="407">
        <f t="shared" ref="AL941" si="2648">AL940</f>
        <v>0</v>
      </c>
      <c r="AM941" s="407">
        <f t="shared" ref="AM941" si="2649">AM940</f>
        <v>0</v>
      </c>
      <c r="AN941" s="407">
        <f t="shared" ref="AN941" si="2650">AN940</f>
        <v>0</v>
      </c>
      <c r="AO941" s="407">
        <f t="shared" ref="AO941" si="2651">AO940</f>
        <v>0</v>
      </c>
      <c r="AP941" s="407">
        <f t="shared" ref="AP941" si="2652">AP940</f>
        <v>0</v>
      </c>
      <c r="AQ941" s="407">
        <f t="shared" ref="AQ941" si="2653">AQ940</f>
        <v>0</v>
      </c>
      <c r="AR941" s="407">
        <f t="shared" ref="AR941" si="2654">AR940</f>
        <v>0</v>
      </c>
      <c r="AS941" s="303"/>
    </row>
    <row r="942" spans="1:45" hidden="1"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hidden="1" outlineLevel="1">
      <c r="A943" s="521">
        <v>46</v>
      </c>
      <c r="B943" s="424" t="s">
        <v>138</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hidden="1"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655">AF943</f>
        <v>0</v>
      </c>
      <c r="AG944" s="407">
        <f t="shared" ref="AG944" si="2656">AG943</f>
        <v>0</v>
      </c>
      <c r="AH944" s="407">
        <f t="shared" ref="AH944" si="2657">AH943</f>
        <v>0</v>
      </c>
      <c r="AI944" s="407">
        <f t="shared" ref="AI944" si="2658">AI943</f>
        <v>0</v>
      </c>
      <c r="AJ944" s="407">
        <f t="shared" ref="AJ944" si="2659">AJ943</f>
        <v>0</v>
      </c>
      <c r="AK944" s="407">
        <f t="shared" ref="AK944" si="2660">AK943</f>
        <v>0</v>
      </c>
      <c r="AL944" s="407">
        <f t="shared" ref="AL944" si="2661">AL943</f>
        <v>0</v>
      </c>
      <c r="AM944" s="407">
        <f t="shared" ref="AM944" si="2662">AM943</f>
        <v>0</v>
      </c>
      <c r="AN944" s="407">
        <f t="shared" ref="AN944" si="2663">AN943</f>
        <v>0</v>
      </c>
      <c r="AO944" s="407">
        <f t="shared" ref="AO944" si="2664">AO943</f>
        <v>0</v>
      </c>
      <c r="AP944" s="407">
        <f t="shared" ref="AP944" si="2665">AP943</f>
        <v>0</v>
      </c>
      <c r="AQ944" s="407">
        <f t="shared" ref="AQ944" si="2666">AQ943</f>
        <v>0</v>
      </c>
      <c r="AR944" s="407">
        <f t="shared" ref="AR944" si="2667">AR943</f>
        <v>0</v>
      </c>
      <c r="AS944" s="303"/>
    </row>
    <row r="945" spans="1:45" hidden="1"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hidden="1" outlineLevel="1">
      <c r="A946" s="521">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hidden="1"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668">AF946</f>
        <v>0</v>
      </c>
      <c r="AG947" s="407">
        <f t="shared" ref="AG947" si="2669">AG946</f>
        <v>0</v>
      </c>
      <c r="AH947" s="407">
        <f t="shared" ref="AH947" si="2670">AH946</f>
        <v>0</v>
      </c>
      <c r="AI947" s="407">
        <f t="shared" ref="AI947" si="2671">AI946</f>
        <v>0</v>
      </c>
      <c r="AJ947" s="407">
        <f t="shared" ref="AJ947" si="2672">AJ946</f>
        <v>0</v>
      </c>
      <c r="AK947" s="407">
        <f t="shared" ref="AK947" si="2673">AK946</f>
        <v>0</v>
      </c>
      <c r="AL947" s="407">
        <f t="shared" ref="AL947" si="2674">AL946</f>
        <v>0</v>
      </c>
      <c r="AM947" s="407">
        <f t="shared" ref="AM947" si="2675">AM946</f>
        <v>0</v>
      </c>
      <c r="AN947" s="407">
        <f t="shared" ref="AN947" si="2676">AN946</f>
        <v>0</v>
      </c>
      <c r="AO947" s="407">
        <f t="shared" ref="AO947" si="2677">AO946</f>
        <v>0</v>
      </c>
      <c r="AP947" s="407">
        <f t="shared" ref="AP947" si="2678">AP946</f>
        <v>0</v>
      </c>
      <c r="AQ947" s="407">
        <f t="shared" ref="AQ947" si="2679">AQ946</f>
        <v>0</v>
      </c>
      <c r="AR947" s="407">
        <f t="shared" ref="AR947" si="2680">AR946</f>
        <v>0</v>
      </c>
      <c r="AS947" s="303"/>
    </row>
    <row r="948" spans="1:45" hidden="1"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hidden="1" outlineLevel="1">
      <c r="A949" s="521">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hidden="1"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681">AF949</f>
        <v>0</v>
      </c>
      <c r="AG950" s="407">
        <f t="shared" ref="AG950" si="2682">AG949</f>
        <v>0</v>
      </c>
      <c r="AH950" s="407">
        <f t="shared" ref="AH950" si="2683">AH949</f>
        <v>0</v>
      </c>
      <c r="AI950" s="407">
        <f t="shared" ref="AI950" si="2684">AI949</f>
        <v>0</v>
      </c>
      <c r="AJ950" s="407">
        <f t="shared" ref="AJ950" si="2685">AJ949</f>
        <v>0</v>
      </c>
      <c r="AK950" s="407">
        <f t="shared" ref="AK950" si="2686">AK949</f>
        <v>0</v>
      </c>
      <c r="AL950" s="407">
        <f t="shared" ref="AL950" si="2687">AL949</f>
        <v>0</v>
      </c>
      <c r="AM950" s="407">
        <f t="shared" ref="AM950" si="2688">AM949</f>
        <v>0</v>
      </c>
      <c r="AN950" s="407">
        <f t="shared" ref="AN950" si="2689">AN949</f>
        <v>0</v>
      </c>
      <c r="AO950" s="407">
        <f t="shared" ref="AO950" si="2690">AO949</f>
        <v>0</v>
      </c>
      <c r="AP950" s="407">
        <f t="shared" ref="AP950" si="2691">AP949</f>
        <v>0</v>
      </c>
      <c r="AQ950" s="407">
        <f t="shared" ref="AQ950" si="2692">AQ949</f>
        <v>0</v>
      </c>
      <c r="AR950" s="407">
        <f t="shared" ref="AR950" si="2693">AR949</f>
        <v>0</v>
      </c>
      <c r="AS950" s="303"/>
    </row>
    <row r="951" spans="1:45" hidden="1"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hidden="1" outlineLevel="1">
      <c r="A952" s="521">
        <v>49</v>
      </c>
      <c r="B952" s="424" t="s">
        <v>141</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hidden="1"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694">AF952</f>
        <v>0</v>
      </c>
      <c r="AG953" s="407">
        <f t="shared" ref="AG953" si="2695">AG952</f>
        <v>0</v>
      </c>
      <c r="AH953" s="407">
        <f t="shared" ref="AH953" si="2696">AH952</f>
        <v>0</v>
      </c>
      <c r="AI953" s="407">
        <f t="shared" ref="AI953" si="2697">AI952</f>
        <v>0</v>
      </c>
      <c r="AJ953" s="407">
        <f t="shared" ref="AJ953" si="2698">AJ952</f>
        <v>0</v>
      </c>
      <c r="AK953" s="407">
        <f t="shared" ref="AK953" si="2699">AK952</f>
        <v>0</v>
      </c>
      <c r="AL953" s="407">
        <f t="shared" ref="AL953" si="2700">AL952</f>
        <v>0</v>
      </c>
      <c r="AM953" s="407">
        <f t="shared" ref="AM953" si="2701">AM952</f>
        <v>0</v>
      </c>
      <c r="AN953" s="407">
        <f t="shared" ref="AN953" si="2702">AN952</f>
        <v>0</v>
      </c>
      <c r="AO953" s="407">
        <f t="shared" ref="AO953" si="2703">AO952</f>
        <v>0</v>
      </c>
      <c r="AP953" s="407">
        <f t="shared" ref="AP953" si="2704">AP952</f>
        <v>0</v>
      </c>
      <c r="AQ953" s="407">
        <f t="shared" ref="AQ953" si="2705">AQ952</f>
        <v>0</v>
      </c>
      <c r="AR953" s="407">
        <f t="shared" ref="AR953" si="2706">AR952</f>
        <v>0</v>
      </c>
      <c r="AS953" s="303"/>
    </row>
    <row r="954" spans="1:45" ht="15.75" hidden="1" outlineLevel="1">
      <c r="A954" s="521"/>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hidden="1" outlineLevel="1">
      <c r="A955" s="521"/>
      <c r="B955" s="764" t="s">
        <v>934</v>
      </c>
      <c r="AS955" s="760"/>
    </row>
    <row r="956" spans="1:45" hidden="1" outlineLevel="1">
      <c r="A956" s="521">
        <v>50</v>
      </c>
      <c r="B956" s="291"/>
      <c r="AS956" s="760"/>
    </row>
    <row r="957" spans="1:45" ht="15.75" hidden="1" outlineLevel="1">
      <c r="A957" s="521"/>
      <c r="B957" s="424" t="s">
        <v>933</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hidden="1" outlineLevel="1">
      <c r="A958" s="521"/>
      <c r="B958" s="291" t="s">
        <v>341</v>
      </c>
      <c r="C958" s="288" t="s">
        <v>163</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707">AF957</f>
        <v>0</v>
      </c>
      <c r="AG958" s="407">
        <f t="shared" si="2707"/>
        <v>0</v>
      </c>
      <c r="AH958" s="407">
        <f t="shared" si="2707"/>
        <v>0</v>
      </c>
      <c r="AI958" s="407">
        <f t="shared" si="2707"/>
        <v>0</v>
      </c>
      <c r="AJ958" s="407">
        <f t="shared" si="2707"/>
        <v>0</v>
      </c>
      <c r="AK958" s="407">
        <f t="shared" si="2707"/>
        <v>0</v>
      </c>
      <c r="AL958" s="407">
        <f t="shared" si="2707"/>
        <v>0</v>
      </c>
      <c r="AM958" s="407">
        <f t="shared" si="2707"/>
        <v>0</v>
      </c>
      <c r="AN958" s="407">
        <f t="shared" si="2707"/>
        <v>0</v>
      </c>
      <c r="AO958" s="407">
        <f t="shared" si="2707"/>
        <v>0</v>
      </c>
      <c r="AP958" s="407">
        <f t="shared" si="2707"/>
        <v>0</v>
      </c>
      <c r="AQ958" s="407">
        <f t="shared" si="2707"/>
        <v>0</v>
      </c>
      <c r="AR958" s="407">
        <f t="shared" si="2707"/>
        <v>0</v>
      </c>
      <c r="AS958" s="303"/>
    </row>
    <row r="959" spans="1:45" hidden="1" outlineLevel="1">
      <c r="A959" s="521"/>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ollapsed="1">
      <c r="B960" s="324" t="s">
        <v>327</v>
      </c>
      <c r="C960" s="326"/>
      <c r="D960" s="326">
        <f>SUM(D798:D953)</f>
        <v>1249756</v>
      </c>
      <c r="E960" s="326"/>
      <c r="F960" s="326"/>
      <c r="G960" s="326"/>
      <c r="H960" s="326"/>
      <c r="I960" s="326"/>
      <c r="J960" s="326"/>
      <c r="K960" s="326"/>
      <c r="L960" s="326"/>
      <c r="M960" s="326"/>
      <c r="N960" s="326"/>
      <c r="O960" s="326"/>
      <c r="P960" s="326"/>
      <c r="Q960" s="326"/>
      <c r="R960" s="326">
        <f>SUM(R798:R953)</f>
        <v>134.34</v>
      </c>
      <c r="S960" s="326"/>
      <c r="T960" s="326"/>
      <c r="U960" s="326"/>
      <c r="V960" s="326"/>
      <c r="W960" s="326"/>
      <c r="X960" s="326"/>
      <c r="Y960" s="326"/>
      <c r="Z960" s="326"/>
      <c r="AA960" s="326"/>
      <c r="AB960" s="326"/>
      <c r="AC960" s="326"/>
      <c r="AD960" s="326"/>
      <c r="AE960" s="326">
        <f>IF(AE796="kWh",SUMPRODUCT(D798:D958,AE798:AE958))</f>
        <v>13076</v>
      </c>
      <c r="AF960" s="326">
        <f t="shared" ref="AF960" si="2708">IF(AF796="kWh",SUMPRODUCT(E798:E958,AF798:AF958))</f>
        <v>27888.960000000003</v>
      </c>
      <c r="AG960" s="326">
        <f>IF(AG796="kw",SUMPRODUCT($Q$798:$Q$958,$R$798:$R$958,AG798:AG958),SUMPRODUCT($D$798:$D$958,AG798:AG958))</f>
        <v>1536.6024000000002</v>
      </c>
      <c r="AH960" s="326">
        <f t="shared" ref="AH960:AR960" si="2709">IF(AH796="kw",SUMPRODUCT($Q$798:$Q$958,$R$798:$R$958,AH798:AH958),SUMPRODUCT($D$798:$D$958,AH798:AH958))</f>
        <v>0</v>
      </c>
      <c r="AI960" s="326">
        <f>IF(AI796="kw",SUMPRODUCT($Q$798:$Q$958,$R$798:$R$958,AI798:AI958),SUMPRODUCT($D$798:$D$958,AI798:AI958))</f>
        <v>0</v>
      </c>
      <c r="AJ960" s="326">
        <f t="shared" si="2709"/>
        <v>0</v>
      </c>
      <c r="AK960" s="326">
        <f t="shared" si="2709"/>
        <v>0</v>
      </c>
      <c r="AL960" s="326">
        <f t="shared" si="2709"/>
        <v>0</v>
      </c>
      <c r="AM960" s="326">
        <f t="shared" si="2709"/>
        <v>0</v>
      </c>
      <c r="AN960" s="326">
        <f t="shared" si="2709"/>
        <v>0</v>
      </c>
      <c r="AO960" s="326">
        <f t="shared" si="2709"/>
        <v>0</v>
      </c>
      <c r="AP960" s="326">
        <f t="shared" si="2709"/>
        <v>0</v>
      </c>
      <c r="AQ960" s="326">
        <f t="shared" si="2709"/>
        <v>0</v>
      </c>
      <c r="AR960" s="326">
        <f t="shared" si="2709"/>
        <v>0</v>
      </c>
      <c r="AS960" s="327"/>
    </row>
    <row r="961" spans="2:45" ht="15.75">
      <c r="B961" s="387" t="s">
        <v>328</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Threshold'!$B$42:$Q$60,11,FALSE)</f>
        <v>1345003</v>
      </c>
      <c r="AF961" s="388">
        <f>HLOOKUP(AF795,'2. LRAMVA Threshold'!$B$42:$Q$53,11,FALSE)</f>
        <v>543085</v>
      </c>
      <c r="AG961" s="388">
        <f>HLOOKUP(AG605,'2. LRAMVA Threshold'!$B$42:$Q$53,11,FALSE)</f>
        <v>10671</v>
      </c>
      <c r="AH961" s="388">
        <f>HLOOKUP(AH605,'2. LRAMVA Threshold'!$B$42:$Q$53,11,FALSE)</f>
        <v>196</v>
      </c>
      <c r="AI961" s="388">
        <f>HLOOKUP(AI605,'2. LRAMVA Threshold'!$B$42:$Q$53,11,FALSE)</f>
        <v>4684</v>
      </c>
      <c r="AJ961" s="388">
        <f>HLOOKUP(AJ605,'2. LRAMVA Threshold'!$B$42:$Q$53,11,FALSE)</f>
        <v>0</v>
      </c>
      <c r="AK961" s="388">
        <f>HLOOKUP(AK605,'2. LRAMVA Threshold'!$B$42:$Q$53,11,FALSE)</f>
        <v>0</v>
      </c>
      <c r="AL961" s="388">
        <f>HLOOKUP(AL605,'2. LRAMVA Threshold'!$B$42:$Q$53,11,FALSE)</f>
        <v>0</v>
      </c>
      <c r="AM961" s="388">
        <f>HLOOKUP(AM605,'2. LRAMVA Threshold'!$B$42:$Q$53,11,FALSE)</f>
        <v>0</v>
      </c>
      <c r="AN961" s="388">
        <f>HLOOKUP(AN605,'2. LRAMVA Threshold'!$B$42:$Q$53,11,FALSE)</f>
        <v>0</v>
      </c>
      <c r="AO961" s="388">
        <f>HLOOKUP(AO605,'2. LRAMVA Threshold'!$B$42:$Q$53,11,FALSE)</f>
        <v>0</v>
      </c>
      <c r="AP961" s="388">
        <f>HLOOKUP(AP605,'2. LRAMVA Threshold'!$B$42:$Q$53,11,FALSE)</f>
        <v>0</v>
      </c>
      <c r="AQ961" s="388">
        <f>HLOOKUP(AQ605,'2. LRAMVA Threshold'!$B$42:$Q$53,11,FALSE)</f>
        <v>0</v>
      </c>
      <c r="AR961" s="388">
        <f>HLOOKUP(AR605,'2. LRAMVA Threshold'!$B$42:$Q$53,11,FALSE)</f>
        <v>0</v>
      </c>
      <c r="AS961" s="438"/>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329</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25">
        <f>HLOOKUP(AE$35,'3.  Distribution Rates'!$C$122:$P$135,11,FALSE)</f>
        <v>1.8E-3</v>
      </c>
      <c r="AF963" s="825">
        <f>HLOOKUP(AF$35,'3.  Distribution Rates'!$C$122:$P$135,11,FALSE)</f>
        <v>1.4200000000000001E-2</v>
      </c>
      <c r="AG963" s="338">
        <f>HLOOKUP(AG$35,'3.  Distribution Rates'!$C$122:$P$135,11,FALSE)</f>
        <v>3.3662000000000001</v>
      </c>
      <c r="AH963" s="338">
        <f>HLOOKUP(AH$35,'3.  Distribution Rates'!$C$122:$P$135,11,FALSE)</f>
        <v>15.8773</v>
      </c>
      <c r="AI963" s="338">
        <f>HLOOKUP(AI$35,'3.  Distribution Rates'!$C$122:$P$135,11,FALSE)</f>
        <v>1.23E-2</v>
      </c>
      <c r="AJ963" s="338">
        <f>HLOOKUP(AJ$35,'3.  Distribution Rates'!$C$122:$P$135,11,FALSE)</f>
        <v>0</v>
      </c>
      <c r="AK963" s="338">
        <f>HLOOKUP(AK$35,'3.  Distribution Rates'!$C$122:$P$135,11,FALSE)</f>
        <v>0</v>
      </c>
      <c r="AL963" s="338">
        <f>HLOOKUP(AL$35,'3.  Distribution Rates'!$C$122:$P$135,11,FALSE)</f>
        <v>0</v>
      </c>
      <c r="AM963" s="338">
        <f>HLOOKUP(AM$35,'3.  Distribution Rates'!$C$122:$P$135,11,FALSE)</f>
        <v>0</v>
      </c>
      <c r="AN963" s="338">
        <f>HLOOKUP(AN$35,'3.  Distribution Rates'!$C$122:$P$135,11,FALSE)</f>
        <v>0</v>
      </c>
      <c r="AO963" s="338">
        <f>HLOOKUP(AO$35,'3.  Distribution Rates'!$C$122:$P$135,11,FALSE)</f>
        <v>0</v>
      </c>
      <c r="AP963" s="338">
        <f>HLOOKUP(AP$35,'3.  Distribution Rates'!$C$122:$P$135,11,FALSE)</f>
        <v>0</v>
      </c>
      <c r="AQ963" s="338">
        <f>HLOOKUP(AQ$35,'3.  Distribution Rates'!$C$122:$P$135,11,FALSE)</f>
        <v>0</v>
      </c>
      <c r="AR963" s="338">
        <f>HLOOKUP(AR$35,'3.  Distribution Rates'!$C$122:$P$135,11,FALSE)</f>
        <v>0</v>
      </c>
      <c r="AS963" s="373"/>
    </row>
    <row r="964" spans="2:45">
      <c r="B964" s="321" t="s">
        <v>330</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314.53739999999999</v>
      </c>
      <c r="AF964" s="374">
        <f>'4.  2011-2014 LRAM'!AN142*AF963</f>
        <v>1720.6073004399998</v>
      </c>
      <c r="AG964" s="374">
        <f>'4.  2011-2014 LRAM'!AO142*AG963</f>
        <v>2051.9628100800001</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5">
        <f t="shared" ref="AS964:AS971" si="2710">SUM(AE964:AR964)</f>
        <v>4087.1075105199998</v>
      </c>
    </row>
    <row r="965" spans="2:45">
      <c r="B965" s="321" t="s">
        <v>331</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180.60659999999999</v>
      </c>
      <c r="AF965" s="374">
        <f>'4.  2011-2014 LRAM'!AN281*AF963</f>
        <v>300.41520000000003</v>
      </c>
      <c r="AG965" s="374">
        <f>'4.  2011-2014 LRAM'!AO281*AG963</f>
        <v>6265.1714400000001</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5">
        <f t="shared" si="2710"/>
        <v>6746.1932400000005</v>
      </c>
    </row>
    <row r="966" spans="2:45">
      <c r="B966" s="321" t="s">
        <v>332</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251.2944</v>
      </c>
      <c r="AF966" s="374">
        <f>'4.  2011-2014 LRAM'!AN417*AF963</f>
        <v>8626.3943520000012</v>
      </c>
      <c r="AG966" s="374">
        <f>'4.  2011-2014 LRAM'!AO417*AG963</f>
        <v>4041.0557760000002</v>
      </c>
      <c r="AH966" s="374">
        <f>'4.  2011-2014 LRAM'!AP417*AH963</f>
        <v>0</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5">
        <f t="shared" si="2710"/>
        <v>12918.744528000003</v>
      </c>
    </row>
    <row r="967" spans="2:45">
      <c r="B967" s="321" t="s">
        <v>333</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LRAM'!AM554*AE963</f>
        <v>915.19740000000002</v>
      </c>
      <c r="AF967" s="374">
        <f>'4.  2011-2014 LRAM'!AN554*AF963</f>
        <v>11672.059200000002</v>
      </c>
      <c r="AG967" s="374">
        <f>'4.  2011-2014 LRAM'!AO554*AG963</f>
        <v>1938.9312</v>
      </c>
      <c r="AH967" s="374">
        <f>'4.  2011-2014 LRAM'!AP554*AH963</f>
        <v>0</v>
      </c>
      <c r="AI967" s="374">
        <f>'4.  2011-2014 LRAM'!AQ554*AI963</f>
        <v>0</v>
      </c>
      <c r="AJ967" s="374">
        <f>'4.  2011-2014 LRAM'!AR554*AJ963</f>
        <v>0</v>
      </c>
      <c r="AK967" s="374">
        <f>'4.  2011-2014 LRAM'!AS554*AK963</f>
        <v>0</v>
      </c>
      <c r="AL967" s="374">
        <f>'4.  2011-2014 LRAM'!AT554*AL963</f>
        <v>0</v>
      </c>
      <c r="AM967" s="374">
        <f>'4.  2011-2014 LRAM'!AU554*AM963</f>
        <v>0</v>
      </c>
      <c r="AN967" s="374">
        <f>'4.  2011-2014 LRAM'!AV554*AN963</f>
        <v>0</v>
      </c>
      <c r="AO967" s="374">
        <f>'4.  2011-2014 LRAM'!AW554*AO963</f>
        <v>0</v>
      </c>
      <c r="AP967" s="374">
        <f>'4.  2011-2014 LRAM'!AX554*AP963</f>
        <v>0</v>
      </c>
      <c r="AQ967" s="374">
        <f>'4.  2011-2014 LRAM'!AY554*AQ963</f>
        <v>0</v>
      </c>
      <c r="AR967" s="374">
        <f>'4.  2011-2014 LRAM'!AZ554*AR963</f>
        <v>0</v>
      </c>
      <c r="AS967" s="615">
        <f t="shared" si="2710"/>
        <v>14526.1878</v>
      </c>
    </row>
    <row r="968" spans="2:45">
      <c r="B968" s="321" t="s">
        <v>334</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1030.059</v>
      </c>
      <c r="AF968" s="374">
        <f t="shared" ref="AF968:AR968" si="2711">AF211*AF963</f>
        <v>7825.9134572000003</v>
      </c>
      <c r="AG968" s="374">
        <f t="shared" si="2711"/>
        <v>4254.4351545600002</v>
      </c>
      <c r="AH968" s="374">
        <f t="shared" si="2711"/>
        <v>0</v>
      </c>
      <c r="AI968" s="374">
        <f t="shared" si="2711"/>
        <v>0</v>
      </c>
      <c r="AJ968" s="374">
        <f t="shared" si="2711"/>
        <v>0</v>
      </c>
      <c r="AK968" s="374">
        <f t="shared" si="2711"/>
        <v>0</v>
      </c>
      <c r="AL968" s="374">
        <f t="shared" si="2711"/>
        <v>0</v>
      </c>
      <c r="AM968" s="374">
        <f t="shared" si="2711"/>
        <v>0</v>
      </c>
      <c r="AN968" s="374">
        <f t="shared" si="2711"/>
        <v>0</v>
      </c>
      <c r="AO968" s="374">
        <f t="shared" si="2711"/>
        <v>0</v>
      </c>
      <c r="AP968" s="374">
        <f t="shared" si="2711"/>
        <v>0</v>
      </c>
      <c r="AQ968" s="374">
        <f t="shared" si="2711"/>
        <v>0</v>
      </c>
      <c r="AR968" s="374">
        <f t="shared" si="2711"/>
        <v>0</v>
      </c>
      <c r="AS968" s="615">
        <f t="shared" si="2710"/>
        <v>13110.40761176</v>
      </c>
    </row>
    <row r="969" spans="2:45">
      <c r="B969" s="321" t="s">
        <v>335</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2748.9528</v>
      </c>
      <c r="AF969" s="374">
        <f t="shared" ref="AF969:AR969" si="2712">AF401*AF963</f>
        <v>6859.6466308800009</v>
      </c>
      <c r="AG969" s="374">
        <f t="shared" si="2712"/>
        <v>3138.3055670400004</v>
      </c>
      <c r="AH969" s="374">
        <f t="shared" si="2712"/>
        <v>0</v>
      </c>
      <c r="AI969" s="374">
        <f t="shared" si="2712"/>
        <v>0</v>
      </c>
      <c r="AJ969" s="374">
        <f t="shared" si="2712"/>
        <v>0</v>
      </c>
      <c r="AK969" s="374">
        <f t="shared" si="2712"/>
        <v>0</v>
      </c>
      <c r="AL969" s="374">
        <f t="shared" si="2712"/>
        <v>0</v>
      </c>
      <c r="AM969" s="374">
        <f t="shared" si="2712"/>
        <v>0</v>
      </c>
      <c r="AN969" s="374">
        <f t="shared" si="2712"/>
        <v>0</v>
      </c>
      <c r="AO969" s="374">
        <f t="shared" si="2712"/>
        <v>0</v>
      </c>
      <c r="AP969" s="374">
        <f t="shared" si="2712"/>
        <v>0</v>
      </c>
      <c r="AQ969" s="374">
        <f t="shared" si="2712"/>
        <v>0</v>
      </c>
      <c r="AR969" s="374">
        <f t="shared" si="2712"/>
        <v>0</v>
      </c>
      <c r="AS969" s="615">
        <f t="shared" si="2710"/>
        <v>12746.904997920001</v>
      </c>
    </row>
    <row r="970" spans="2:45">
      <c r="B970" s="321" t="s">
        <v>336</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6503.4737999999998</v>
      </c>
      <c r="AF970" s="374">
        <f t="shared" ref="AF970:AR970" si="2713">AF591*AF963</f>
        <v>1568.2229128600002</v>
      </c>
      <c r="AG970" s="374">
        <f t="shared" si="2713"/>
        <v>12665.874170880001</v>
      </c>
      <c r="AH970" s="374">
        <f t="shared" si="2713"/>
        <v>41520.80344104</v>
      </c>
      <c r="AI970" s="374">
        <f t="shared" si="2713"/>
        <v>0</v>
      </c>
      <c r="AJ970" s="374">
        <f t="shared" si="2713"/>
        <v>0</v>
      </c>
      <c r="AK970" s="374">
        <f t="shared" si="2713"/>
        <v>0</v>
      </c>
      <c r="AL970" s="374">
        <f t="shared" si="2713"/>
        <v>0</v>
      </c>
      <c r="AM970" s="374">
        <f t="shared" si="2713"/>
        <v>0</v>
      </c>
      <c r="AN970" s="374">
        <f t="shared" si="2713"/>
        <v>0</v>
      </c>
      <c r="AO970" s="374">
        <f t="shared" si="2713"/>
        <v>0</v>
      </c>
      <c r="AP970" s="374">
        <f t="shared" si="2713"/>
        <v>0</v>
      </c>
      <c r="AQ970" s="374">
        <f t="shared" si="2713"/>
        <v>0</v>
      </c>
      <c r="AR970" s="374">
        <f t="shared" si="2713"/>
        <v>0</v>
      </c>
      <c r="AS970" s="615">
        <f t="shared" si="2710"/>
        <v>62258.374324780001</v>
      </c>
    </row>
    <row r="971" spans="2:45">
      <c r="B971" s="321" t="s">
        <v>337</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1401.1181999999999</v>
      </c>
      <c r="AF971" s="374">
        <f t="shared" ref="AF971:AR971" si="2714">AF781*AF963</f>
        <v>2781.1141764542622</v>
      </c>
      <c r="AG971" s="374">
        <f t="shared" si="2714"/>
        <v>9994.3824480000003</v>
      </c>
      <c r="AH971" s="374">
        <f t="shared" si="2714"/>
        <v>0</v>
      </c>
      <c r="AI971" s="374">
        <f t="shared" si="2714"/>
        <v>0</v>
      </c>
      <c r="AJ971" s="374">
        <f t="shared" si="2714"/>
        <v>0</v>
      </c>
      <c r="AK971" s="374">
        <f t="shared" si="2714"/>
        <v>0</v>
      </c>
      <c r="AL971" s="374">
        <f t="shared" si="2714"/>
        <v>0</v>
      </c>
      <c r="AM971" s="374">
        <f t="shared" si="2714"/>
        <v>0</v>
      </c>
      <c r="AN971" s="374">
        <f t="shared" si="2714"/>
        <v>0</v>
      </c>
      <c r="AO971" s="374">
        <f t="shared" si="2714"/>
        <v>0</v>
      </c>
      <c r="AP971" s="374">
        <f t="shared" si="2714"/>
        <v>0</v>
      </c>
      <c r="AQ971" s="374">
        <f t="shared" si="2714"/>
        <v>0</v>
      </c>
      <c r="AR971" s="374">
        <f t="shared" si="2714"/>
        <v>0</v>
      </c>
      <c r="AS971" s="615">
        <f t="shared" si="2710"/>
        <v>14176.614824454262</v>
      </c>
    </row>
    <row r="972" spans="2:45">
      <c r="B972" s="321" t="s">
        <v>338</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23.536799999999999</v>
      </c>
      <c r="AF972" s="374">
        <f t="shared" ref="AF972:AR972" si="2715">AF960*AF963</f>
        <v>396.02323200000006</v>
      </c>
      <c r="AG972" s="374">
        <f t="shared" si="2715"/>
        <v>5172.5109988800004</v>
      </c>
      <c r="AH972" s="374">
        <f t="shared" si="2715"/>
        <v>0</v>
      </c>
      <c r="AI972" s="374">
        <f t="shared" si="2715"/>
        <v>0</v>
      </c>
      <c r="AJ972" s="374">
        <f t="shared" si="2715"/>
        <v>0</v>
      </c>
      <c r="AK972" s="374">
        <f t="shared" si="2715"/>
        <v>0</v>
      </c>
      <c r="AL972" s="374">
        <f t="shared" si="2715"/>
        <v>0</v>
      </c>
      <c r="AM972" s="374">
        <f t="shared" si="2715"/>
        <v>0</v>
      </c>
      <c r="AN972" s="374">
        <f t="shared" si="2715"/>
        <v>0</v>
      </c>
      <c r="AO972" s="374">
        <f t="shared" si="2715"/>
        <v>0</v>
      </c>
      <c r="AP972" s="374">
        <f t="shared" si="2715"/>
        <v>0</v>
      </c>
      <c r="AQ972" s="374">
        <f t="shared" si="2715"/>
        <v>0</v>
      </c>
      <c r="AR972" s="374">
        <f t="shared" si="2715"/>
        <v>0</v>
      </c>
      <c r="AS972" s="615">
        <f>SUM(AE972:AR972)</f>
        <v>5592.0710308800008</v>
      </c>
    </row>
    <row r="973" spans="2:45" ht="15.75">
      <c r="B973" s="346" t="s">
        <v>342</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13368.776400000001</v>
      </c>
      <c r="AF973" s="343">
        <f t="shared" ref="AF973:AK973" si="2716">SUM(AF964:AF972)</f>
        <v>41750.396461834272</v>
      </c>
      <c r="AG973" s="343">
        <f t="shared" si="2716"/>
        <v>49522.629565440009</v>
      </c>
      <c r="AH973" s="343">
        <f t="shared" si="2716"/>
        <v>41520.80344104</v>
      </c>
      <c r="AI973" s="343">
        <f t="shared" si="2716"/>
        <v>0</v>
      </c>
      <c r="AJ973" s="343">
        <f t="shared" si="2716"/>
        <v>0</v>
      </c>
      <c r="AK973" s="343">
        <f t="shared" si="2716"/>
        <v>0</v>
      </c>
      <c r="AL973" s="343">
        <f>SUM(AL964:AL972)</f>
        <v>0</v>
      </c>
      <c r="AM973" s="343">
        <f t="shared" ref="AM973:AR973" si="2717">SUM(AM964:AM972)</f>
        <v>0</v>
      </c>
      <c r="AN973" s="343">
        <f t="shared" si="2717"/>
        <v>0</v>
      </c>
      <c r="AO973" s="343">
        <f t="shared" si="2717"/>
        <v>0</v>
      </c>
      <c r="AP973" s="343">
        <f t="shared" si="2717"/>
        <v>0</v>
      </c>
      <c r="AQ973" s="343">
        <f t="shared" si="2717"/>
        <v>0</v>
      </c>
      <c r="AR973" s="343">
        <f t="shared" si="2717"/>
        <v>0</v>
      </c>
      <c r="AS973" s="403">
        <f>SUM(AS964:AS972)</f>
        <v>146162.60586831428</v>
      </c>
    </row>
    <row r="974" spans="2:45" ht="15.75">
      <c r="B974" s="346" t="s">
        <v>343</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2421.0054</v>
      </c>
      <c r="AF974" s="344">
        <f t="shared" ref="AF974:AK974" si="2718">AF961*AF963</f>
        <v>7711.8070000000007</v>
      </c>
      <c r="AG974" s="344">
        <f t="shared" si="2718"/>
        <v>35920.720200000003</v>
      </c>
      <c r="AH974" s="344">
        <f t="shared" si="2718"/>
        <v>3111.9508000000001</v>
      </c>
      <c r="AI974" s="344">
        <f t="shared" si="2718"/>
        <v>57.613199999999999</v>
      </c>
      <c r="AJ974" s="344">
        <f t="shared" si="2718"/>
        <v>0</v>
      </c>
      <c r="AK974" s="344">
        <f t="shared" si="2718"/>
        <v>0</v>
      </c>
      <c r="AL974" s="344">
        <f>AL961*AL963</f>
        <v>0</v>
      </c>
      <c r="AM974" s="344">
        <f t="shared" ref="AM974:AR974" si="2719">AM961*AM963</f>
        <v>0</v>
      </c>
      <c r="AN974" s="344">
        <f t="shared" si="2719"/>
        <v>0</v>
      </c>
      <c r="AO974" s="344">
        <f t="shared" si="2719"/>
        <v>0</v>
      </c>
      <c r="AP974" s="344">
        <f t="shared" si="2719"/>
        <v>0</v>
      </c>
      <c r="AQ974" s="344">
        <f t="shared" si="2719"/>
        <v>0</v>
      </c>
      <c r="AR974" s="344">
        <f t="shared" si="2719"/>
        <v>0</v>
      </c>
      <c r="AS974" s="403">
        <f>SUM(AE974:AR974)</f>
        <v>49223.096600000004</v>
      </c>
    </row>
    <row r="975" spans="2:45" ht="15.75">
      <c r="B975" s="346" t="s">
        <v>344</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96939.509268314272</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339</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771">
        <f>SUMPRODUCT($E$798:$E$958,AE798:AE958)</f>
        <v>13076</v>
      </c>
      <c r="AF977" s="771">
        <f>SUMPRODUCT($E$798:$E$958,AF798:AF958)</f>
        <v>27888.960000000003</v>
      </c>
      <c r="AG977" s="288">
        <f>IF($AG$796="kw",SUMPRODUCT($Q$798:$Q$958,$S$798:$S$958,AG798:AG958),SUMPRODUCT($E$798:$E$958,AG798:AG958))</f>
        <v>1536.6024000000002</v>
      </c>
      <c r="AH977" s="288">
        <f>IF($AG$796="kw",SUMPRODUCT($Q$798:$Q$958,$S$798:$S$958,AH798:AH958),SUMPRODUCT($E$798:$E$958,AH798:AH958))</f>
        <v>0</v>
      </c>
      <c r="AI977" s="288">
        <f t="shared" ref="AI977:AR977" si="2720">IF(AI796="kw",SUMPRODUCT($Q$798:$Q$958,$S$798:$S$958,AI798:AI958),SUMPRODUCT($E$798:$E$958,AI798:AI958))</f>
        <v>0</v>
      </c>
      <c r="AJ977" s="288">
        <f t="shared" si="2720"/>
        <v>0</v>
      </c>
      <c r="AK977" s="288">
        <f t="shared" si="2720"/>
        <v>0</v>
      </c>
      <c r="AL977" s="288">
        <f t="shared" si="2720"/>
        <v>0</v>
      </c>
      <c r="AM977" s="288">
        <f t="shared" si="2720"/>
        <v>0</v>
      </c>
      <c r="AN977" s="288">
        <f t="shared" si="2720"/>
        <v>0</v>
      </c>
      <c r="AO977" s="288">
        <f t="shared" si="2720"/>
        <v>0</v>
      </c>
      <c r="AP977" s="288">
        <f t="shared" si="2720"/>
        <v>0</v>
      </c>
      <c r="AQ977" s="288">
        <f t="shared" si="2720"/>
        <v>0</v>
      </c>
      <c r="AR977" s="288">
        <f t="shared" si="2720"/>
        <v>0</v>
      </c>
      <c r="AS977" s="334"/>
    </row>
    <row r="978" spans="1:45">
      <c r="B978" s="321" t="s">
        <v>845</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771">
        <f>SUMPRODUCT($F$798:$F$958,AE798:AE958)</f>
        <v>13076</v>
      </c>
      <c r="AF978" s="771">
        <f>SUMPRODUCT($F$798:$F$958,AF798:AF958)</f>
        <v>27751.046188495518</v>
      </c>
      <c r="AG978" s="288">
        <f>IF(AG796="kw",SUMPRODUCT($Q$798:$Q$958,$T$798:$T$958,AG798:AG958),SUMPRODUCT($F$798:$F$958,AG798:AG958))</f>
        <v>1535.8446003736212</v>
      </c>
      <c r="AH978" s="288">
        <f t="shared" ref="AH978:AR978" si="2721">IF(AH796="kw",SUMPRODUCT($Q$798:$Q$958,$T$798:$T$958,AH798:AH958),SUMPRODUCT($F$798:$F$958,AH798:AH958))</f>
        <v>0</v>
      </c>
      <c r="AI978" s="288">
        <f t="shared" si="2721"/>
        <v>0</v>
      </c>
      <c r="AJ978" s="288">
        <f t="shared" si="2721"/>
        <v>0</v>
      </c>
      <c r="AK978" s="288">
        <f t="shared" si="2721"/>
        <v>0</v>
      </c>
      <c r="AL978" s="288">
        <f t="shared" si="2721"/>
        <v>0</v>
      </c>
      <c r="AM978" s="288">
        <f t="shared" si="2721"/>
        <v>0</v>
      </c>
      <c r="AN978" s="288">
        <f t="shared" si="2721"/>
        <v>0</v>
      </c>
      <c r="AO978" s="288">
        <f t="shared" si="2721"/>
        <v>0</v>
      </c>
      <c r="AP978" s="288">
        <f t="shared" si="2721"/>
        <v>0</v>
      </c>
      <c r="AQ978" s="288">
        <f t="shared" si="2721"/>
        <v>0</v>
      </c>
      <c r="AR978" s="288">
        <f t="shared" si="2721"/>
        <v>0</v>
      </c>
      <c r="AS978" s="334"/>
    </row>
    <row r="979" spans="1:45">
      <c r="B979" s="321" t="s">
        <v>870</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771">
        <f>SUMPRODUCT($G$798:$G$958,AE798:AE958)</f>
        <v>13076</v>
      </c>
      <c r="AF979" s="771">
        <f>SUMPRODUCT($G$798:$G$958,AF798:AF958)</f>
        <v>27751.046188495518</v>
      </c>
      <c r="AG979" s="288">
        <f>IF(AG796="kw",SUMPRODUCT($Q$798:$Q$958,$U$798:$U$958,AG798:AG958),SUMPRODUCT($G$798:$G$958,AG798:AG958))</f>
        <v>1535.8446003736212</v>
      </c>
      <c r="AH979" s="288">
        <f t="shared" ref="AH979:AR979" si="2722">IF(AH796="kw",SUMPRODUCT($Q$798:$Q$958,$U$798:$U$958,AH798:AH958),SUMPRODUCT($G$798:$G$958,AH798:AH958))</f>
        <v>0</v>
      </c>
      <c r="AI979" s="288">
        <f t="shared" si="2722"/>
        <v>0</v>
      </c>
      <c r="AJ979" s="288">
        <f t="shared" si="2722"/>
        <v>0</v>
      </c>
      <c r="AK979" s="288">
        <f t="shared" si="2722"/>
        <v>0</v>
      </c>
      <c r="AL979" s="288">
        <f t="shared" si="2722"/>
        <v>0</v>
      </c>
      <c r="AM979" s="288">
        <f t="shared" si="2722"/>
        <v>0</v>
      </c>
      <c r="AN979" s="288">
        <f t="shared" si="2722"/>
        <v>0</v>
      </c>
      <c r="AO979" s="288">
        <f t="shared" si="2722"/>
        <v>0</v>
      </c>
      <c r="AP979" s="288">
        <f t="shared" si="2722"/>
        <v>0</v>
      </c>
      <c r="AQ979" s="288">
        <f t="shared" si="2722"/>
        <v>0</v>
      </c>
      <c r="AR979" s="288">
        <f t="shared" si="2722"/>
        <v>0</v>
      </c>
      <c r="AS979" s="334"/>
    </row>
    <row r="980" spans="1:45">
      <c r="B980" s="321" t="s">
        <v>871</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71">
        <f>SUMPRODUCT($H$798:$H$958,AE798:AE958)</f>
        <v>13076</v>
      </c>
      <c r="AF980" s="771">
        <f>SUMPRODUCT($H$798:$H$958,AF798:AF958)</f>
        <v>27751.046188495518</v>
      </c>
      <c r="AG980" s="288">
        <f>IF(AG796="kw",SUMPRODUCT($Q$798:$Q$958,$V$798:$V$958,AG798:AG958),SUMPRODUCT($H$798:$H$958,AG798:AG958))</f>
        <v>1535.8446003736212</v>
      </c>
      <c r="AH980" s="288">
        <f t="shared" ref="AH980:AR980" si="2723">IF(AH796="kw",SUMPRODUCT($Q$798:$Q$958,$V$798:$V$958,AH798:AH958),SUMPRODUCT($H$798:$H$958,AH798:AH958))</f>
        <v>0</v>
      </c>
      <c r="AI980" s="288">
        <f t="shared" si="2723"/>
        <v>0</v>
      </c>
      <c r="AJ980" s="288">
        <f t="shared" si="2723"/>
        <v>0</v>
      </c>
      <c r="AK980" s="288">
        <f t="shared" si="2723"/>
        <v>0</v>
      </c>
      <c r="AL980" s="288">
        <f t="shared" si="2723"/>
        <v>0</v>
      </c>
      <c r="AM980" s="288">
        <f t="shared" si="2723"/>
        <v>0</v>
      </c>
      <c r="AN980" s="288">
        <f t="shared" si="2723"/>
        <v>0</v>
      </c>
      <c r="AO980" s="288">
        <f t="shared" si="2723"/>
        <v>0</v>
      </c>
      <c r="AP980" s="288">
        <f t="shared" si="2723"/>
        <v>0</v>
      </c>
      <c r="AQ980" s="288">
        <f t="shared" si="2723"/>
        <v>0</v>
      </c>
      <c r="AR980" s="288">
        <f t="shared" si="2723"/>
        <v>0</v>
      </c>
      <c r="AS980" s="334"/>
    </row>
    <row r="981" spans="1:45">
      <c r="B981" s="321" t="s">
        <v>872</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71">
        <f>SUMPRODUCT($I$798:$I$958,AE798:AE958)</f>
        <v>13076</v>
      </c>
      <c r="AF981" s="771">
        <f>SUMPRODUCT($I$798:$I$958,AF798:AF958)</f>
        <v>27750.304643205189</v>
      </c>
      <c r="AG981" s="288">
        <f>IF(AG796="kw",SUMPRODUCT($Q$798:$Q$958,$W$798:$W$958,AG798:AG958),SUMPRODUCT($I$798:$I$958,AG798:AG958))</f>
        <v>1535.840525779947</v>
      </c>
      <c r="AH981" s="288">
        <f t="shared" ref="AH981:AR981" si="2724">IF(AH796="kw",SUMPRODUCT($Q$798:$Q$958,$W$798:$W$958,AH798:AH958),SUMPRODUCT($I$798:$I$958,AH798:AH958))</f>
        <v>0</v>
      </c>
      <c r="AI981" s="288">
        <f t="shared" si="2724"/>
        <v>0</v>
      </c>
      <c r="AJ981" s="288">
        <f t="shared" si="2724"/>
        <v>0</v>
      </c>
      <c r="AK981" s="288">
        <f t="shared" si="2724"/>
        <v>0</v>
      </c>
      <c r="AL981" s="288">
        <f t="shared" si="2724"/>
        <v>0</v>
      </c>
      <c r="AM981" s="288">
        <f t="shared" si="2724"/>
        <v>0</v>
      </c>
      <c r="AN981" s="288">
        <f t="shared" si="2724"/>
        <v>0</v>
      </c>
      <c r="AO981" s="288">
        <f t="shared" si="2724"/>
        <v>0</v>
      </c>
      <c r="AP981" s="288">
        <f t="shared" si="2724"/>
        <v>0</v>
      </c>
      <c r="AQ981" s="288">
        <f t="shared" si="2724"/>
        <v>0</v>
      </c>
      <c r="AR981" s="288">
        <f t="shared" si="2724"/>
        <v>0</v>
      </c>
      <c r="AS981" s="334"/>
    </row>
    <row r="982" spans="1:45">
      <c r="B982" s="321" t="s">
        <v>873</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71">
        <f>SUMPRODUCT($J$798:$J$958,AE798:AE958)</f>
        <v>13076</v>
      </c>
      <c r="AF982" s="771">
        <f>SUMPRODUCT($J$798:$J$958,AF798:AF958)</f>
        <v>27750.304643205189</v>
      </c>
      <c r="AG982" s="288">
        <f>IF(AG796="kw",SUMPRODUCT($Q$798:$Q$958,$X$798:$X$958,AG798:AG958),SUMPRODUCT($J$798:$J$958,AG798:AG958))</f>
        <v>1535.840525779947</v>
      </c>
      <c r="AH982" s="288">
        <f t="shared" ref="AH982:AR982" si="2725">IF(AH796="kw",SUMPRODUCT($Q$798:$Q$958,$X$798:$X$958,AH798:AH958),SUMPRODUCT($J$798:$J$958,AH798:AH958))</f>
        <v>0</v>
      </c>
      <c r="AI982" s="288">
        <f t="shared" si="2725"/>
        <v>0</v>
      </c>
      <c r="AJ982" s="288">
        <f t="shared" si="2725"/>
        <v>0</v>
      </c>
      <c r="AK982" s="288">
        <f t="shared" si="2725"/>
        <v>0</v>
      </c>
      <c r="AL982" s="288">
        <f t="shared" si="2725"/>
        <v>0</v>
      </c>
      <c r="AM982" s="288">
        <f t="shared" si="2725"/>
        <v>0</v>
      </c>
      <c r="AN982" s="288">
        <f t="shared" si="2725"/>
        <v>0</v>
      </c>
      <c r="AO982" s="288">
        <f t="shared" si="2725"/>
        <v>0</v>
      </c>
      <c r="AP982" s="288">
        <f t="shared" si="2725"/>
        <v>0</v>
      </c>
      <c r="AQ982" s="288">
        <f t="shared" si="2725"/>
        <v>0</v>
      </c>
      <c r="AR982" s="288">
        <f t="shared" si="2725"/>
        <v>0</v>
      </c>
      <c r="AS982" s="334"/>
    </row>
    <row r="983" spans="1:45">
      <c r="B983" s="321" t="s">
        <v>874</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71">
        <f>SUMPRODUCT($K$798:$K$958,AE798:AE958)</f>
        <v>13076</v>
      </c>
      <c r="AF983" s="771">
        <f>SUMPRODUCT($K$798:$K$958,AF798:AF958)</f>
        <v>27750.304643205189</v>
      </c>
      <c r="AG983" s="288">
        <f>IF(AG796="kw",SUMPRODUCT($Q$798:$Q$958,$Y$798:$Y$958,AG798:AG958),SUMPRODUCT($K$798:$K$958,AG798:AG958))</f>
        <v>1535.840525779947</v>
      </c>
      <c r="AH983" s="288">
        <f t="shared" ref="AH983:AR983" si="2726">IF(AH796="kw",SUMPRODUCT($Q$798:$Q$958,$Y$798:$Y$958,AH798:AH958),SUMPRODUCT($K$798:$K$958,AH798:AH958))</f>
        <v>0</v>
      </c>
      <c r="AI983" s="288">
        <f t="shared" si="2726"/>
        <v>0</v>
      </c>
      <c r="AJ983" s="288">
        <f t="shared" si="2726"/>
        <v>0</v>
      </c>
      <c r="AK983" s="288">
        <f t="shared" si="2726"/>
        <v>0</v>
      </c>
      <c r="AL983" s="288">
        <f t="shared" si="2726"/>
        <v>0</v>
      </c>
      <c r="AM983" s="288">
        <f t="shared" si="2726"/>
        <v>0</v>
      </c>
      <c r="AN983" s="288">
        <f t="shared" si="2726"/>
        <v>0</v>
      </c>
      <c r="AO983" s="288">
        <f t="shared" si="2726"/>
        <v>0</v>
      </c>
      <c r="AP983" s="288">
        <f t="shared" si="2726"/>
        <v>0</v>
      </c>
      <c r="AQ983" s="288">
        <f t="shared" si="2726"/>
        <v>0</v>
      </c>
      <c r="AR983" s="288">
        <f t="shared" si="2726"/>
        <v>0</v>
      </c>
      <c r="AS983" s="334"/>
    </row>
    <row r="984" spans="1:45">
      <c r="B984" s="436" t="s">
        <v>875</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772">
        <f>SUMPRODUCT($L$798:$L$958,AE798:AE958)</f>
        <v>13076</v>
      </c>
      <c r="AF984" s="772">
        <f>SUMPRODUCT($L$798:$L$958,AF798:AF958)</f>
        <v>27750.304643205189</v>
      </c>
      <c r="AG984" s="323">
        <f>IF(AG796="kw",SUMPRODUCT($Q$798:$Q$958,$Z$798:$Z$958,AG798:AG958),SUMPRODUCT($L$798:$L$958,AG798:AG958))</f>
        <v>1535.840525779947</v>
      </c>
      <c r="AH984" s="323">
        <f t="shared" ref="AH984:AR984" si="2727">IF(AH796="kw",SUMPRODUCT($Q$798:$Q$958,$Z$798:$Z$958,AH798:AH958),SUMPRODUCT($L$798:$L$958,AH798:AH958))</f>
        <v>0</v>
      </c>
      <c r="AI984" s="323">
        <f t="shared" si="2727"/>
        <v>0</v>
      </c>
      <c r="AJ984" s="323">
        <f t="shared" si="2727"/>
        <v>0</v>
      </c>
      <c r="AK984" s="323">
        <f t="shared" si="2727"/>
        <v>0</v>
      </c>
      <c r="AL984" s="323">
        <f t="shared" si="2727"/>
        <v>0</v>
      </c>
      <c r="AM984" s="323">
        <f t="shared" si="2727"/>
        <v>0</v>
      </c>
      <c r="AN984" s="323">
        <f t="shared" si="2727"/>
        <v>0</v>
      </c>
      <c r="AO984" s="323">
        <f t="shared" si="2727"/>
        <v>0</v>
      </c>
      <c r="AP984" s="323">
        <f t="shared" si="2727"/>
        <v>0</v>
      </c>
      <c r="AQ984" s="323">
        <f t="shared" si="2727"/>
        <v>0</v>
      </c>
      <c r="AR984" s="323">
        <f t="shared" si="2727"/>
        <v>0</v>
      </c>
      <c r="AS984" s="382"/>
    </row>
    <row r="985" spans="1:45" ht="18.75" customHeight="1">
      <c r="B985" s="364" t="s">
        <v>578</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340</v>
      </c>
      <c r="C988" s="278"/>
      <c r="D988" s="579" t="s">
        <v>523</v>
      </c>
      <c r="E988" s="250"/>
      <c r="F988" s="579"/>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17" t="s">
        <v>211</v>
      </c>
      <c r="C989" s="919" t="s">
        <v>33</v>
      </c>
      <c r="D989" s="281" t="s">
        <v>421</v>
      </c>
      <c r="E989" s="923" t="s">
        <v>209</v>
      </c>
      <c r="F989" s="924"/>
      <c r="G989" s="924"/>
      <c r="H989" s="924"/>
      <c r="I989" s="924"/>
      <c r="J989" s="924"/>
      <c r="K989" s="924"/>
      <c r="L989" s="924"/>
      <c r="M989" s="924"/>
      <c r="N989" s="924"/>
      <c r="O989" s="924"/>
      <c r="P989" s="925"/>
      <c r="Q989" s="921" t="s">
        <v>213</v>
      </c>
      <c r="R989" s="281" t="s">
        <v>422</v>
      </c>
      <c r="S989" s="914" t="s">
        <v>212</v>
      </c>
      <c r="T989" s="915"/>
      <c r="U989" s="915"/>
      <c r="V989" s="915"/>
      <c r="W989" s="915"/>
      <c r="X989" s="915"/>
      <c r="Y989" s="915"/>
      <c r="Z989" s="915"/>
      <c r="AA989" s="915"/>
      <c r="AB989" s="915"/>
      <c r="AC989" s="915"/>
      <c r="AD989" s="926"/>
      <c r="AE989" s="914" t="s">
        <v>242</v>
      </c>
      <c r="AF989" s="915"/>
      <c r="AG989" s="915"/>
      <c r="AH989" s="915"/>
      <c r="AI989" s="915"/>
      <c r="AJ989" s="915"/>
      <c r="AK989" s="915"/>
      <c r="AL989" s="915"/>
      <c r="AM989" s="915"/>
      <c r="AN989" s="915"/>
      <c r="AO989" s="915"/>
      <c r="AP989" s="915"/>
      <c r="AQ989" s="915"/>
      <c r="AR989" s="915"/>
      <c r="AS989" s="916"/>
    </row>
    <row r="990" spans="1:45" ht="65.25" customHeight="1">
      <c r="B990" s="918"/>
      <c r="C990" s="920"/>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22"/>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GS&gt;50 kW</v>
      </c>
      <c r="AH990" s="282" t="str">
        <f>'1.  LRAMVA Summary'!$G$53</f>
        <v>Streetlighting</v>
      </c>
      <c r="AI990" s="282" t="str">
        <f>'1.  LRAMVA Summary'!$H$53</f>
        <v>USL</v>
      </c>
      <c r="AJ990" s="282" t="str">
        <f>'1.  LRAMVA Summary'!$I$53</f>
        <v/>
      </c>
      <c r="AK990" s="282" t="str">
        <f>'1.  LRAMVA Summary'!$J$53</f>
        <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21"/>
      <c r="B991" s="507" t="s">
        <v>501</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t="str">
        <f>'1.  LRAMVA Summary'!$G$54</f>
        <v>kW</v>
      </c>
      <c r="AI991" s="288" t="str">
        <f>'1.  LRAMVA Summary'!$H$54</f>
        <v>kWh</v>
      </c>
      <c r="AJ991" s="288">
        <f>'1.  LRAMVA Summary'!$I$54</f>
        <v>0</v>
      </c>
      <c r="AK991" s="288">
        <f>'1.  LRAMVA Summary'!$J$54</f>
        <v>0</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hidden="1" customHeight="1" outlineLevel="1">
      <c r="A992" s="521"/>
      <c r="B992" s="493" t="s">
        <v>494</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hidden="1" customHeight="1" outlineLevel="1">
      <c r="A993" s="521">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hidden="1" customHeight="1" outlineLevel="1">
      <c r="A994" s="521"/>
      <c r="B994" s="291" t="s">
        <v>345</v>
      </c>
      <c r="C994" s="288" t="s">
        <v>163</v>
      </c>
      <c r="D994" s="292"/>
      <c r="E994" s="292"/>
      <c r="F994" s="292"/>
      <c r="G994" s="292"/>
      <c r="H994" s="292"/>
      <c r="I994" s="292"/>
      <c r="J994" s="292"/>
      <c r="K994" s="292"/>
      <c r="L994" s="292"/>
      <c r="M994" s="292"/>
      <c r="N994" s="292"/>
      <c r="O994" s="292"/>
      <c r="P994" s="292"/>
      <c r="Q994" s="464"/>
      <c r="R994" s="292"/>
      <c r="S994" s="292"/>
      <c r="T994" s="292"/>
      <c r="U994" s="292"/>
      <c r="V994" s="292"/>
      <c r="W994" s="292"/>
      <c r="X994" s="292"/>
      <c r="Y994" s="292"/>
      <c r="Z994" s="292"/>
      <c r="AA994" s="292"/>
      <c r="AB994" s="292"/>
      <c r="AC994" s="292"/>
      <c r="AD994" s="292"/>
      <c r="AE994" s="407">
        <f>AE993</f>
        <v>0</v>
      </c>
      <c r="AF994" s="407">
        <f t="shared" ref="AF994" si="2728">AF993</f>
        <v>0</v>
      </c>
      <c r="AG994" s="407">
        <f t="shared" ref="AG994" si="2729">AG993</f>
        <v>0</v>
      </c>
      <c r="AH994" s="407">
        <f t="shared" ref="AH994" si="2730">AH993</f>
        <v>0</v>
      </c>
      <c r="AI994" s="407">
        <f t="shared" ref="AI994" si="2731">AI993</f>
        <v>0</v>
      </c>
      <c r="AJ994" s="407">
        <f t="shared" ref="AJ994" si="2732">AJ993</f>
        <v>0</v>
      </c>
      <c r="AK994" s="407">
        <f t="shared" ref="AK994" si="2733">AK993</f>
        <v>0</v>
      </c>
      <c r="AL994" s="407">
        <f t="shared" ref="AL994" si="2734">AL993</f>
        <v>0</v>
      </c>
      <c r="AM994" s="407">
        <f t="shared" ref="AM994" si="2735">AM993</f>
        <v>0</v>
      </c>
      <c r="AN994" s="407">
        <f t="shared" ref="AN994" si="2736">AN993</f>
        <v>0</v>
      </c>
      <c r="AO994" s="407">
        <f t="shared" ref="AO994" si="2737">AO993</f>
        <v>0</v>
      </c>
      <c r="AP994" s="407">
        <f t="shared" ref="AP994" si="2738">AP993</f>
        <v>0</v>
      </c>
      <c r="AQ994" s="407">
        <f t="shared" ref="AQ994" si="2739">AQ993</f>
        <v>0</v>
      </c>
      <c r="AR994" s="407">
        <f t="shared" ref="AR994" si="2740">AR993</f>
        <v>0</v>
      </c>
      <c r="AS994" s="294"/>
    </row>
    <row r="995" spans="1:45" ht="15" hidden="1" customHeight="1" outlineLevel="1">
      <c r="A995" s="521"/>
      <c r="B995" s="295"/>
      <c r="C995" s="296"/>
      <c r="D995" s="296"/>
      <c r="E995" s="296"/>
      <c r="F995" s="296"/>
      <c r="G995" s="296"/>
      <c r="H995" s="296"/>
      <c r="I995" s="296"/>
      <c r="J995" s="748"/>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hidden="1" customHeight="1" outlineLevel="1">
      <c r="A996" s="521">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hidden="1"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741">AF996</f>
        <v>0</v>
      </c>
      <c r="AG997" s="407">
        <f t="shared" ref="AG997" si="2742">AG996</f>
        <v>0</v>
      </c>
      <c r="AH997" s="407">
        <f t="shared" ref="AH997" si="2743">AH996</f>
        <v>0</v>
      </c>
      <c r="AI997" s="407">
        <f t="shared" ref="AI997" si="2744">AI996</f>
        <v>0</v>
      </c>
      <c r="AJ997" s="407">
        <f t="shared" ref="AJ997" si="2745">AJ996</f>
        <v>0</v>
      </c>
      <c r="AK997" s="407">
        <f t="shared" ref="AK997" si="2746">AK996</f>
        <v>0</v>
      </c>
      <c r="AL997" s="407">
        <f t="shared" ref="AL997" si="2747">AL996</f>
        <v>0</v>
      </c>
      <c r="AM997" s="407">
        <f t="shared" ref="AM997" si="2748">AM996</f>
        <v>0</v>
      </c>
      <c r="AN997" s="407">
        <f t="shared" ref="AN997" si="2749">AN996</f>
        <v>0</v>
      </c>
      <c r="AO997" s="407">
        <f t="shared" ref="AO997" si="2750">AO996</f>
        <v>0</v>
      </c>
      <c r="AP997" s="407">
        <f t="shared" ref="AP997" si="2751">AP996</f>
        <v>0</v>
      </c>
      <c r="AQ997" s="407">
        <f t="shared" ref="AQ997" si="2752">AQ996</f>
        <v>0</v>
      </c>
      <c r="AR997" s="407">
        <f t="shared" ref="AR997" si="2753">AR996</f>
        <v>0</v>
      </c>
      <c r="AS997" s="294"/>
    </row>
    <row r="998" spans="1:45" ht="15" hidden="1" customHeight="1" outlineLevel="1">
      <c r="A998" s="521"/>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hidden="1" customHeight="1" outlineLevel="1">
      <c r="A999" s="521">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hidden="1"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754">AF999</f>
        <v>0</v>
      </c>
      <c r="AG1000" s="407">
        <f t="shared" ref="AG1000" si="2755">AG999</f>
        <v>0</v>
      </c>
      <c r="AH1000" s="407">
        <f t="shared" ref="AH1000" si="2756">AH999</f>
        <v>0</v>
      </c>
      <c r="AI1000" s="407">
        <f t="shared" ref="AI1000" si="2757">AI999</f>
        <v>0</v>
      </c>
      <c r="AJ1000" s="407">
        <f t="shared" ref="AJ1000" si="2758">AJ999</f>
        <v>0</v>
      </c>
      <c r="AK1000" s="407">
        <f t="shared" ref="AK1000" si="2759">AK999</f>
        <v>0</v>
      </c>
      <c r="AL1000" s="407">
        <f t="shared" ref="AL1000" si="2760">AL999</f>
        <v>0</v>
      </c>
      <c r="AM1000" s="407">
        <f t="shared" ref="AM1000" si="2761">AM999</f>
        <v>0</v>
      </c>
      <c r="AN1000" s="407">
        <f t="shared" ref="AN1000" si="2762">AN999</f>
        <v>0</v>
      </c>
      <c r="AO1000" s="407">
        <f t="shared" ref="AO1000" si="2763">AO999</f>
        <v>0</v>
      </c>
      <c r="AP1000" s="407">
        <f t="shared" ref="AP1000" si="2764">AP999</f>
        <v>0</v>
      </c>
      <c r="AQ1000" s="407">
        <f t="shared" ref="AQ1000" si="2765">AQ999</f>
        <v>0</v>
      </c>
      <c r="AR1000" s="407">
        <f t="shared" ref="AR1000" si="2766">AR999</f>
        <v>0</v>
      </c>
      <c r="AS1000" s="294"/>
    </row>
    <row r="1001" spans="1:45" ht="15" hidden="1" customHeight="1" outlineLevel="1">
      <c r="A1001" s="521"/>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hidden="1" customHeight="1" outlineLevel="1">
      <c r="A1002" s="521">
        <v>4</v>
      </c>
      <c r="B1002" s="509" t="s">
        <v>653</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hidden="1"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767">AF1002</f>
        <v>0</v>
      </c>
      <c r="AG1003" s="407">
        <f t="shared" ref="AG1003" si="2768">AG1002</f>
        <v>0</v>
      </c>
      <c r="AH1003" s="407">
        <f t="shared" ref="AH1003" si="2769">AH1002</f>
        <v>0</v>
      </c>
      <c r="AI1003" s="407">
        <f t="shared" ref="AI1003" si="2770">AI1002</f>
        <v>0</v>
      </c>
      <c r="AJ1003" s="407">
        <f t="shared" ref="AJ1003" si="2771">AJ1002</f>
        <v>0</v>
      </c>
      <c r="AK1003" s="407">
        <f t="shared" ref="AK1003" si="2772">AK1002</f>
        <v>0</v>
      </c>
      <c r="AL1003" s="407">
        <f t="shared" ref="AL1003" si="2773">AL1002</f>
        <v>0</v>
      </c>
      <c r="AM1003" s="407">
        <f t="shared" ref="AM1003" si="2774">AM1002</f>
        <v>0</v>
      </c>
      <c r="AN1003" s="407">
        <f t="shared" ref="AN1003" si="2775">AN1002</f>
        <v>0</v>
      </c>
      <c r="AO1003" s="407">
        <f t="shared" ref="AO1003" si="2776">AO1002</f>
        <v>0</v>
      </c>
      <c r="AP1003" s="407">
        <f t="shared" ref="AP1003" si="2777">AP1002</f>
        <v>0</v>
      </c>
      <c r="AQ1003" s="407">
        <f t="shared" ref="AQ1003" si="2778">AQ1002</f>
        <v>0</v>
      </c>
      <c r="AR1003" s="407">
        <f t="shared" ref="AR1003" si="2779">AR1002</f>
        <v>0</v>
      </c>
      <c r="AS1003" s="294"/>
    </row>
    <row r="1004" spans="1:45" ht="15" hidden="1" customHeight="1" outlineLevel="1">
      <c r="A1004" s="521"/>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hidden="1" customHeight="1" outlineLevel="1">
      <c r="A1005" s="521">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hidden="1"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780">AF1005</f>
        <v>0</v>
      </c>
      <c r="AG1006" s="407">
        <f t="shared" ref="AG1006" si="2781">AG1005</f>
        <v>0</v>
      </c>
      <c r="AH1006" s="407">
        <f t="shared" ref="AH1006" si="2782">AH1005</f>
        <v>0</v>
      </c>
      <c r="AI1006" s="407">
        <f t="shared" ref="AI1006" si="2783">AI1005</f>
        <v>0</v>
      </c>
      <c r="AJ1006" s="407">
        <f t="shared" ref="AJ1006" si="2784">AJ1005</f>
        <v>0</v>
      </c>
      <c r="AK1006" s="407">
        <f t="shared" ref="AK1006" si="2785">AK1005</f>
        <v>0</v>
      </c>
      <c r="AL1006" s="407">
        <f t="shared" ref="AL1006" si="2786">AL1005</f>
        <v>0</v>
      </c>
      <c r="AM1006" s="407">
        <f t="shared" ref="AM1006" si="2787">AM1005</f>
        <v>0</v>
      </c>
      <c r="AN1006" s="407">
        <f t="shared" ref="AN1006" si="2788">AN1005</f>
        <v>0</v>
      </c>
      <c r="AO1006" s="407">
        <f t="shared" ref="AO1006" si="2789">AO1005</f>
        <v>0</v>
      </c>
      <c r="AP1006" s="407">
        <f t="shared" ref="AP1006" si="2790">AP1005</f>
        <v>0</v>
      </c>
      <c r="AQ1006" s="407">
        <f t="shared" ref="AQ1006" si="2791">AQ1005</f>
        <v>0</v>
      </c>
      <c r="AR1006" s="407">
        <f t="shared" ref="AR1006" si="2792">AR1005</f>
        <v>0</v>
      </c>
      <c r="AS1006" s="294"/>
    </row>
    <row r="1007" spans="1:45" ht="15" hidden="1" customHeight="1" outlineLevel="1">
      <c r="A1007" s="521"/>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hidden="1" outlineLevel="1">
      <c r="A1008" s="521"/>
      <c r="B1008" s="316" t="s">
        <v>495</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hidden="1" customHeight="1" outlineLevel="1">
      <c r="A1009" s="521">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hidden="1" customHeight="1" outlineLevel="1">
      <c r="A1010" s="521"/>
      <c r="B1010" s="291" t="s">
        <v>345</v>
      </c>
      <c r="C1010" s="288" t="s">
        <v>163</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793">AF1009</f>
        <v>0</v>
      </c>
      <c r="AG1010" s="407">
        <f t="shared" ref="AG1010" si="2794">AG1009</f>
        <v>0</v>
      </c>
      <c r="AH1010" s="407">
        <f t="shared" ref="AH1010" si="2795">AH1009</f>
        <v>0</v>
      </c>
      <c r="AI1010" s="407">
        <f t="shared" ref="AI1010" si="2796">AI1009</f>
        <v>0</v>
      </c>
      <c r="AJ1010" s="407">
        <f t="shared" ref="AJ1010" si="2797">AJ1009</f>
        <v>0</v>
      </c>
      <c r="AK1010" s="407">
        <f t="shared" ref="AK1010" si="2798">AK1009</f>
        <v>0</v>
      </c>
      <c r="AL1010" s="407">
        <f t="shared" ref="AL1010" si="2799">AL1009</f>
        <v>0</v>
      </c>
      <c r="AM1010" s="407">
        <f t="shared" ref="AM1010" si="2800">AM1009</f>
        <v>0</v>
      </c>
      <c r="AN1010" s="407">
        <f t="shared" ref="AN1010" si="2801">AN1009</f>
        <v>0</v>
      </c>
      <c r="AO1010" s="407">
        <f t="shared" ref="AO1010" si="2802">AO1009</f>
        <v>0</v>
      </c>
      <c r="AP1010" s="407">
        <f t="shared" ref="AP1010" si="2803">AP1009</f>
        <v>0</v>
      </c>
      <c r="AQ1010" s="407">
        <f t="shared" ref="AQ1010" si="2804">AQ1009</f>
        <v>0</v>
      </c>
      <c r="AR1010" s="407">
        <f t="shared" ref="AR1010" si="2805">AR1009</f>
        <v>0</v>
      </c>
      <c r="AS1010" s="308"/>
    </row>
    <row r="1011" spans="1:45" ht="15" hidden="1" customHeight="1" outlineLevel="1">
      <c r="A1011" s="521"/>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hidden="1" customHeight="1" outlineLevel="1">
      <c r="A1012" s="521">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hidden="1"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806">AF1012</f>
        <v>0</v>
      </c>
      <c r="AG1013" s="407">
        <f t="shared" ref="AG1013" si="2807">AG1012</f>
        <v>0</v>
      </c>
      <c r="AH1013" s="407">
        <f t="shared" ref="AH1013" si="2808">AH1012</f>
        <v>0</v>
      </c>
      <c r="AI1013" s="407">
        <f t="shared" ref="AI1013" si="2809">AI1012</f>
        <v>0</v>
      </c>
      <c r="AJ1013" s="407">
        <f t="shared" ref="AJ1013" si="2810">AJ1012</f>
        <v>0</v>
      </c>
      <c r="AK1013" s="407">
        <f t="shared" ref="AK1013" si="2811">AK1012</f>
        <v>0</v>
      </c>
      <c r="AL1013" s="407">
        <f t="shared" ref="AL1013" si="2812">AL1012</f>
        <v>0</v>
      </c>
      <c r="AM1013" s="407">
        <f t="shared" ref="AM1013" si="2813">AM1012</f>
        <v>0</v>
      </c>
      <c r="AN1013" s="407">
        <f t="shared" ref="AN1013" si="2814">AN1012</f>
        <v>0</v>
      </c>
      <c r="AO1013" s="407">
        <f t="shared" ref="AO1013" si="2815">AO1012</f>
        <v>0</v>
      </c>
      <c r="AP1013" s="407">
        <f t="shared" ref="AP1013" si="2816">AP1012</f>
        <v>0</v>
      </c>
      <c r="AQ1013" s="407">
        <f t="shared" ref="AQ1013" si="2817">AQ1012</f>
        <v>0</v>
      </c>
      <c r="AR1013" s="407">
        <f t="shared" ref="AR1013" si="2818">AR1012</f>
        <v>0</v>
      </c>
      <c r="AS1013" s="308"/>
    </row>
    <row r="1014" spans="1:45" ht="15" hidden="1" customHeight="1" outlineLevel="1">
      <c r="A1014" s="521"/>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hidden="1" customHeight="1" outlineLevel="1">
      <c r="A1015" s="521">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hidden="1"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819">AF1015</f>
        <v>0</v>
      </c>
      <c r="AG1016" s="407">
        <f t="shared" ref="AG1016" si="2820">AG1015</f>
        <v>0</v>
      </c>
      <c r="AH1016" s="407">
        <f t="shared" ref="AH1016" si="2821">AH1015</f>
        <v>0</v>
      </c>
      <c r="AI1016" s="407">
        <f t="shared" ref="AI1016" si="2822">AI1015</f>
        <v>0</v>
      </c>
      <c r="AJ1016" s="407">
        <f t="shared" ref="AJ1016" si="2823">AJ1015</f>
        <v>0</v>
      </c>
      <c r="AK1016" s="407">
        <f t="shared" ref="AK1016" si="2824">AK1015</f>
        <v>0</v>
      </c>
      <c r="AL1016" s="407">
        <f t="shared" ref="AL1016" si="2825">AL1015</f>
        <v>0</v>
      </c>
      <c r="AM1016" s="407">
        <f t="shared" ref="AM1016" si="2826">AM1015</f>
        <v>0</v>
      </c>
      <c r="AN1016" s="407">
        <f t="shared" ref="AN1016" si="2827">AN1015</f>
        <v>0</v>
      </c>
      <c r="AO1016" s="407">
        <f t="shared" ref="AO1016" si="2828">AO1015</f>
        <v>0</v>
      </c>
      <c r="AP1016" s="407">
        <f t="shared" ref="AP1016" si="2829">AP1015</f>
        <v>0</v>
      </c>
      <c r="AQ1016" s="407">
        <f t="shared" ref="AQ1016" si="2830">AQ1015</f>
        <v>0</v>
      </c>
      <c r="AR1016" s="407">
        <f t="shared" ref="AR1016" si="2831">AR1015</f>
        <v>0</v>
      </c>
      <c r="AS1016" s="308"/>
    </row>
    <row r="1017" spans="1:45" ht="15" hidden="1" customHeight="1" outlineLevel="1">
      <c r="A1017" s="521"/>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hidden="1" customHeight="1" outlineLevel="1">
      <c r="A1018" s="521">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hidden="1"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832">AF1018</f>
        <v>0</v>
      </c>
      <c r="AG1019" s="407">
        <f t="shared" ref="AG1019" si="2833">AG1018</f>
        <v>0</v>
      </c>
      <c r="AH1019" s="407">
        <f t="shared" ref="AH1019" si="2834">AH1018</f>
        <v>0</v>
      </c>
      <c r="AI1019" s="407">
        <f t="shared" ref="AI1019" si="2835">AI1018</f>
        <v>0</v>
      </c>
      <c r="AJ1019" s="407">
        <f t="shared" ref="AJ1019" si="2836">AJ1018</f>
        <v>0</v>
      </c>
      <c r="AK1019" s="407">
        <f t="shared" ref="AK1019" si="2837">AK1018</f>
        <v>0</v>
      </c>
      <c r="AL1019" s="407">
        <f t="shared" ref="AL1019" si="2838">AL1018</f>
        <v>0</v>
      </c>
      <c r="AM1019" s="407">
        <f t="shared" ref="AM1019" si="2839">AM1018</f>
        <v>0</v>
      </c>
      <c r="AN1019" s="407">
        <f t="shared" ref="AN1019" si="2840">AN1018</f>
        <v>0</v>
      </c>
      <c r="AO1019" s="407">
        <f t="shared" ref="AO1019" si="2841">AO1018</f>
        <v>0</v>
      </c>
      <c r="AP1019" s="407">
        <f t="shared" ref="AP1019" si="2842">AP1018</f>
        <v>0</v>
      </c>
      <c r="AQ1019" s="407">
        <f t="shared" ref="AQ1019" si="2843">AQ1018</f>
        <v>0</v>
      </c>
      <c r="AR1019" s="407">
        <f t="shared" ref="AR1019" si="2844">AR1018</f>
        <v>0</v>
      </c>
      <c r="AS1019" s="308"/>
    </row>
    <row r="1020" spans="1:45" ht="15" hidden="1"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hidden="1" customHeight="1" outlineLevel="1">
      <c r="A1021" s="521">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hidden="1"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2845">AF1021</f>
        <v>0</v>
      </c>
      <c r="AG1022" s="407">
        <f t="shared" ref="AG1022" si="2846">AG1021</f>
        <v>0</v>
      </c>
      <c r="AH1022" s="407">
        <f t="shared" ref="AH1022" si="2847">AH1021</f>
        <v>0</v>
      </c>
      <c r="AI1022" s="407">
        <f t="shared" ref="AI1022" si="2848">AI1021</f>
        <v>0</v>
      </c>
      <c r="AJ1022" s="407">
        <f t="shared" ref="AJ1022" si="2849">AJ1021</f>
        <v>0</v>
      </c>
      <c r="AK1022" s="407">
        <f t="shared" ref="AK1022" si="2850">AK1021</f>
        <v>0</v>
      </c>
      <c r="AL1022" s="407">
        <f t="shared" ref="AL1022" si="2851">AL1021</f>
        <v>0</v>
      </c>
      <c r="AM1022" s="407">
        <f t="shared" ref="AM1022" si="2852">AM1021</f>
        <v>0</v>
      </c>
      <c r="AN1022" s="407">
        <f t="shared" ref="AN1022" si="2853">AN1021</f>
        <v>0</v>
      </c>
      <c r="AO1022" s="407">
        <f t="shared" ref="AO1022" si="2854">AO1021</f>
        <v>0</v>
      </c>
      <c r="AP1022" s="407">
        <f t="shared" ref="AP1022" si="2855">AP1021</f>
        <v>0</v>
      </c>
      <c r="AQ1022" s="407">
        <f t="shared" ref="AQ1022" si="2856">AQ1021</f>
        <v>0</v>
      </c>
      <c r="AR1022" s="407">
        <f t="shared" ref="AR1022" si="2857">AR1021</f>
        <v>0</v>
      </c>
      <c r="AS1022" s="308"/>
    </row>
    <row r="1023" spans="1:45" ht="15" hidden="1"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hidden="1" customHeight="1" outlineLevel="1">
      <c r="A1024" s="521"/>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hidden="1" customHeight="1" outlineLevel="1">
      <c r="A1025" s="521">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hidden="1" customHeight="1" outlineLevel="1">
      <c r="A1026" s="521"/>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2858">AF1025</f>
        <v>0</v>
      </c>
      <c r="AG1026" s="407">
        <f t="shared" ref="AG1026" si="2859">AG1025</f>
        <v>0</v>
      </c>
      <c r="AH1026" s="407">
        <f t="shared" ref="AH1026" si="2860">AH1025</f>
        <v>0</v>
      </c>
      <c r="AI1026" s="407">
        <f t="shared" ref="AI1026" si="2861">AI1025</f>
        <v>0</v>
      </c>
      <c r="AJ1026" s="407">
        <f t="shared" ref="AJ1026" si="2862">AJ1025</f>
        <v>0</v>
      </c>
      <c r="AK1026" s="407">
        <f t="shared" ref="AK1026" si="2863">AK1025</f>
        <v>0</v>
      </c>
      <c r="AL1026" s="407">
        <f t="shared" ref="AL1026" si="2864">AL1025</f>
        <v>0</v>
      </c>
      <c r="AM1026" s="407">
        <f t="shared" ref="AM1026" si="2865">AM1025</f>
        <v>0</v>
      </c>
      <c r="AN1026" s="407">
        <f t="shared" ref="AN1026" si="2866">AN1025</f>
        <v>0</v>
      </c>
      <c r="AO1026" s="407">
        <f t="shared" ref="AO1026" si="2867">AO1025</f>
        <v>0</v>
      </c>
      <c r="AP1026" s="407">
        <f t="shared" ref="AP1026" si="2868">AP1025</f>
        <v>0</v>
      </c>
      <c r="AQ1026" s="407">
        <f t="shared" ref="AQ1026" si="2869">AQ1025</f>
        <v>0</v>
      </c>
      <c r="AR1026" s="407">
        <f t="shared" ref="AR1026" si="2870">AR1025</f>
        <v>0</v>
      </c>
      <c r="AS1026" s="294"/>
    </row>
    <row r="1027" spans="1:46" ht="15" hidden="1" customHeight="1" outlineLevel="1">
      <c r="A1027" s="521"/>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hidden="1" customHeight="1" outlineLevel="1">
      <c r="A1028" s="521">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hidden="1"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2871">AF1028</f>
        <v>0</v>
      </c>
      <c r="AG1029" s="407">
        <f t="shared" ref="AG1029" si="2872">AG1028</f>
        <v>0</v>
      </c>
      <c r="AH1029" s="407">
        <f t="shared" ref="AH1029" si="2873">AH1028</f>
        <v>0</v>
      </c>
      <c r="AI1029" s="407">
        <f t="shared" ref="AI1029" si="2874">AI1028</f>
        <v>0</v>
      </c>
      <c r="AJ1029" s="407">
        <f t="shared" ref="AJ1029" si="2875">AJ1028</f>
        <v>0</v>
      </c>
      <c r="AK1029" s="407">
        <f t="shared" ref="AK1029" si="2876">AK1028</f>
        <v>0</v>
      </c>
      <c r="AL1029" s="407">
        <f t="shared" ref="AL1029" si="2877">AL1028</f>
        <v>0</v>
      </c>
      <c r="AM1029" s="407">
        <f t="shared" ref="AM1029" si="2878">AM1028</f>
        <v>0</v>
      </c>
      <c r="AN1029" s="407">
        <f t="shared" ref="AN1029" si="2879">AN1028</f>
        <v>0</v>
      </c>
      <c r="AO1029" s="407">
        <f t="shared" ref="AO1029" si="2880">AO1028</f>
        <v>0</v>
      </c>
      <c r="AP1029" s="407">
        <f t="shared" ref="AP1029" si="2881">AP1028</f>
        <v>0</v>
      </c>
      <c r="AQ1029" s="407">
        <f t="shared" ref="AQ1029" si="2882">AQ1028</f>
        <v>0</v>
      </c>
      <c r="AR1029" s="407">
        <f t="shared" ref="AR1029" si="2883">AR1028</f>
        <v>0</v>
      </c>
      <c r="AS1029" s="294"/>
    </row>
    <row r="1030" spans="1:46" ht="15" hidden="1"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hidden="1" customHeight="1" outlineLevel="1">
      <c r="A1031" s="521">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hidden="1"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2884">AF1031</f>
        <v>0</v>
      </c>
      <c r="AG1032" s="407">
        <f t="shared" ref="AG1032" si="2885">AG1031</f>
        <v>0</v>
      </c>
      <c r="AH1032" s="407">
        <f t="shared" ref="AH1032" si="2886">AH1031</f>
        <v>0</v>
      </c>
      <c r="AI1032" s="407">
        <f t="shared" ref="AI1032" si="2887">AI1031</f>
        <v>0</v>
      </c>
      <c r="AJ1032" s="407">
        <f t="shared" ref="AJ1032" si="2888">AJ1031</f>
        <v>0</v>
      </c>
      <c r="AK1032" s="407">
        <f t="shared" ref="AK1032" si="2889">AK1031</f>
        <v>0</v>
      </c>
      <c r="AL1032" s="407">
        <f t="shared" ref="AL1032" si="2890">AL1031</f>
        <v>0</v>
      </c>
      <c r="AM1032" s="407">
        <f t="shared" ref="AM1032" si="2891">AM1031</f>
        <v>0</v>
      </c>
      <c r="AN1032" s="407">
        <f t="shared" ref="AN1032" si="2892">AN1031</f>
        <v>0</v>
      </c>
      <c r="AO1032" s="407">
        <f t="shared" ref="AO1032" si="2893">AO1031</f>
        <v>0</v>
      </c>
      <c r="AP1032" s="407">
        <f t="shared" ref="AP1032" si="2894">AP1031</f>
        <v>0</v>
      </c>
      <c r="AQ1032" s="407">
        <f t="shared" ref="AQ1032" si="2895">AQ1031</f>
        <v>0</v>
      </c>
      <c r="AR1032" s="407">
        <f t="shared" ref="AR1032" si="2896">AR1031</f>
        <v>0</v>
      </c>
      <c r="AS1032" s="303"/>
    </row>
    <row r="1033" spans="1:46" ht="15" hidden="1"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hidden="1" customHeight="1" outlineLevel="1">
      <c r="A1034" s="521"/>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hidden="1" customHeight="1" outlineLevel="1">
      <c r="A1035" s="521">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hidden="1" customHeight="1" outlineLevel="1">
      <c r="A1036" s="521"/>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2897">AF1035</f>
        <v>0</v>
      </c>
      <c r="AG1036" s="407">
        <f t="shared" ref="AG1036" si="2898">AG1035</f>
        <v>0</v>
      </c>
      <c r="AH1036" s="407">
        <f t="shared" ref="AH1036" si="2899">AH1035</f>
        <v>0</v>
      </c>
      <c r="AI1036" s="407">
        <f t="shared" ref="AI1036" si="2900">AI1035</f>
        <v>0</v>
      </c>
      <c r="AJ1036" s="407">
        <f t="shared" ref="AJ1036" si="2901">AJ1035</f>
        <v>0</v>
      </c>
      <c r="AK1036" s="407">
        <f t="shared" ref="AK1036" si="2902">AK1035</f>
        <v>0</v>
      </c>
      <c r="AL1036" s="407">
        <f t="shared" ref="AL1036" si="2903">AL1035</f>
        <v>0</v>
      </c>
      <c r="AM1036" s="407">
        <f t="shared" ref="AM1036" si="2904">AM1035</f>
        <v>0</v>
      </c>
      <c r="AN1036" s="407">
        <f t="shared" ref="AN1036" si="2905">AN1035</f>
        <v>0</v>
      </c>
      <c r="AO1036" s="407">
        <f t="shared" ref="AO1036" si="2906">AO1035</f>
        <v>0</v>
      </c>
      <c r="AP1036" s="407">
        <f t="shared" ref="AP1036" si="2907">AP1035</f>
        <v>0</v>
      </c>
      <c r="AQ1036" s="407">
        <f t="shared" ref="AQ1036" si="2908">AQ1035</f>
        <v>0</v>
      </c>
      <c r="AR1036" s="407">
        <f t="shared" ref="AR1036" si="2909">AR1035</f>
        <v>0</v>
      </c>
      <c r="AS1036" s="294"/>
    </row>
    <row r="1037" spans="1:46" ht="15" hidden="1" customHeight="1" outlineLevel="1">
      <c r="A1037" s="521"/>
      <c r="B1037" s="312"/>
      <c r="C1037" s="302"/>
      <c r="D1037" s="288"/>
      <c r="E1037" s="288"/>
      <c r="F1037" s="288"/>
      <c r="G1037" s="288"/>
      <c r="H1037" s="288"/>
      <c r="I1037" s="288"/>
      <c r="J1037" s="288"/>
      <c r="K1037" s="288"/>
      <c r="L1037" s="288"/>
      <c r="M1037" s="288"/>
      <c r="N1037" s="288"/>
      <c r="O1037" s="288"/>
      <c r="P1037" s="288"/>
      <c r="Q1037" s="464"/>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6"/>
    </row>
    <row r="1038" spans="1:46" s="306" customFormat="1" ht="15.75" hidden="1" outlineLevel="1">
      <c r="A1038" s="521"/>
      <c r="B1038" s="285" t="s">
        <v>487</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6"/>
      <c r="AT1038" s="617"/>
    </row>
    <row r="1039" spans="1:46" hidden="1" outlineLevel="1">
      <c r="A1039" s="521">
        <v>15</v>
      </c>
      <c r="B1039" s="291" t="s">
        <v>492</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8">
        <f>SUM(AE1039:AR1039)</f>
        <v>0</v>
      </c>
      <c r="AT1039" s="616"/>
    </row>
    <row r="1040" spans="1:46" hidden="1" outlineLevel="1">
      <c r="A1040" s="521"/>
      <c r="B1040" s="291" t="s">
        <v>345</v>
      </c>
      <c r="C1040" s="288" t="s">
        <v>163</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2910">AG1039</f>
        <v>0</v>
      </c>
      <c r="AH1040" s="407">
        <f t="shared" si="2910"/>
        <v>0</v>
      </c>
      <c r="AI1040" s="407">
        <f t="shared" si="2910"/>
        <v>0</v>
      </c>
      <c r="AJ1040" s="407">
        <f>AJ1039</f>
        <v>0</v>
      </c>
      <c r="AK1040" s="407">
        <f t="shared" si="2910"/>
        <v>0</v>
      </c>
      <c r="AL1040" s="407">
        <f t="shared" si="2910"/>
        <v>0</v>
      </c>
      <c r="AM1040" s="407">
        <f t="shared" si="2910"/>
        <v>0</v>
      </c>
      <c r="AN1040" s="407">
        <f t="shared" si="2910"/>
        <v>0</v>
      </c>
      <c r="AO1040" s="407">
        <f t="shared" si="2910"/>
        <v>0</v>
      </c>
      <c r="AP1040" s="407">
        <f t="shared" si="2910"/>
        <v>0</v>
      </c>
      <c r="AQ1040" s="407">
        <f t="shared" si="2910"/>
        <v>0</v>
      </c>
      <c r="AR1040" s="407">
        <f t="shared" si="2910"/>
        <v>0</v>
      </c>
      <c r="AS1040" s="294"/>
    </row>
    <row r="1041" spans="1:45" hidden="1" outlineLevel="1">
      <c r="A1041" s="521"/>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hidden="1" outlineLevel="1">
      <c r="A1042" s="521">
        <v>16</v>
      </c>
      <c r="B1042" s="321" t="s">
        <v>488</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hidden="1"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2911">AF1042</f>
        <v>0</v>
      </c>
      <c r="AG1043" s="407">
        <f t="shared" si="2911"/>
        <v>0</v>
      </c>
      <c r="AH1043" s="407">
        <f t="shared" si="2911"/>
        <v>0</v>
      </c>
      <c r="AI1043" s="407">
        <f t="shared" si="2911"/>
        <v>0</v>
      </c>
      <c r="AJ1043" s="407">
        <f t="shared" si="2911"/>
        <v>0</v>
      </c>
      <c r="AK1043" s="407">
        <f t="shared" si="2911"/>
        <v>0</v>
      </c>
      <c r="AL1043" s="407">
        <f t="shared" si="2911"/>
        <v>0</v>
      </c>
      <c r="AM1043" s="407">
        <f t="shared" si="2911"/>
        <v>0</v>
      </c>
      <c r="AN1043" s="407">
        <f t="shared" si="2911"/>
        <v>0</v>
      </c>
      <c r="AO1043" s="407">
        <f t="shared" si="2911"/>
        <v>0</v>
      </c>
      <c r="AP1043" s="407">
        <f t="shared" si="2911"/>
        <v>0</v>
      </c>
      <c r="AQ1043" s="407">
        <f t="shared" si="2911"/>
        <v>0</v>
      </c>
      <c r="AR1043" s="407">
        <f>AR1042</f>
        <v>0</v>
      </c>
      <c r="AS1043" s="294"/>
    </row>
    <row r="1044" spans="1:45" s="280" customFormat="1" hidden="1" outlineLevel="1">
      <c r="A1044" s="521"/>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hidden="1" outlineLevel="1">
      <c r="A1045" s="521"/>
      <c r="B1045" s="508" t="s">
        <v>493</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hidden="1" outlineLevel="1">
      <c r="A1046" s="521">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hidden="1" outlineLevel="1">
      <c r="A1047" s="521"/>
      <c r="B1047" s="291" t="s">
        <v>345</v>
      </c>
      <c r="C1047" s="288" t="s">
        <v>163</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2912">AF1046</f>
        <v>0</v>
      </c>
      <c r="AG1047" s="407">
        <f t="shared" si="2912"/>
        <v>0</v>
      </c>
      <c r="AH1047" s="407">
        <f t="shared" si="2912"/>
        <v>0</v>
      </c>
      <c r="AI1047" s="407">
        <f t="shared" si="2912"/>
        <v>0</v>
      </c>
      <c r="AJ1047" s="407">
        <f t="shared" si="2912"/>
        <v>0</v>
      </c>
      <c r="AK1047" s="407">
        <f t="shared" si="2912"/>
        <v>0</v>
      </c>
      <c r="AL1047" s="407">
        <f t="shared" si="2912"/>
        <v>0</v>
      </c>
      <c r="AM1047" s="407">
        <f t="shared" si="2912"/>
        <v>0</v>
      </c>
      <c r="AN1047" s="407">
        <f t="shared" si="2912"/>
        <v>0</v>
      </c>
      <c r="AO1047" s="407">
        <f t="shared" si="2912"/>
        <v>0</v>
      </c>
      <c r="AP1047" s="407">
        <f t="shared" si="2912"/>
        <v>0</v>
      </c>
      <c r="AQ1047" s="407">
        <f t="shared" si="2912"/>
        <v>0</v>
      </c>
      <c r="AR1047" s="407">
        <f t="shared" si="2912"/>
        <v>0</v>
      </c>
      <c r="AS1047" s="303"/>
    </row>
    <row r="1048" spans="1:45" hidden="1" outlineLevel="1">
      <c r="A1048" s="521"/>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hidden="1" outlineLevel="1">
      <c r="A1049" s="521">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hidden="1"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2913">AF1049</f>
        <v>0</v>
      </c>
      <c r="AG1050" s="407">
        <f t="shared" si="2913"/>
        <v>0</v>
      </c>
      <c r="AH1050" s="407">
        <f t="shared" si="2913"/>
        <v>0</v>
      </c>
      <c r="AI1050" s="407">
        <f t="shared" si="2913"/>
        <v>0</v>
      </c>
      <c r="AJ1050" s="407">
        <f t="shared" si="2913"/>
        <v>0</v>
      </c>
      <c r="AK1050" s="407">
        <f t="shared" si="2913"/>
        <v>0</v>
      </c>
      <c r="AL1050" s="407">
        <f t="shared" si="2913"/>
        <v>0</v>
      </c>
      <c r="AM1050" s="407">
        <f t="shared" si="2913"/>
        <v>0</v>
      </c>
      <c r="AN1050" s="407">
        <f t="shared" si="2913"/>
        <v>0</v>
      </c>
      <c r="AO1050" s="407">
        <f t="shared" si="2913"/>
        <v>0</v>
      </c>
      <c r="AP1050" s="407">
        <f t="shared" si="2913"/>
        <v>0</v>
      </c>
      <c r="AQ1050" s="407">
        <f t="shared" si="2913"/>
        <v>0</v>
      </c>
      <c r="AR1050" s="407">
        <f t="shared" si="2913"/>
        <v>0</v>
      </c>
      <c r="AS1050" s="303"/>
    </row>
    <row r="1051" spans="1:45" hidden="1" outlineLevel="1">
      <c r="A1051" s="521"/>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hidden="1" outlineLevel="1">
      <c r="A1052" s="521">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hidden="1"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2914">AF1052</f>
        <v>0</v>
      </c>
      <c r="AG1053" s="407">
        <f t="shared" si="2914"/>
        <v>0</v>
      </c>
      <c r="AH1053" s="407">
        <f t="shared" si="2914"/>
        <v>0</v>
      </c>
      <c r="AI1053" s="407">
        <f t="shared" si="2914"/>
        <v>0</v>
      </c>
      <c r="AJ1053" s="407">
        <f t="shared" si="2914"/>
        <v>0</v>
      </c>
      <c r="AK1053" s="407">
        <f t="shared" si="2914"/>
        <v>0</v>
      </c>
      <c r="AL1053" s="407">
        <f t="shared" si="2914"/>
        <v>0</v>
      </c>
      <c r="AM1053" s="407">
        <f t="shared" si="2914"/>
        <v>0</v>
      </c>
      <c r="AN1053" s="407">
        <f t="shared" si="2914"/>
        <v>0</v>
      </c>
      <c r="AO1053" s="407">
        <f t="shared" si="2914"/>
        <v>0</v>
      </c>
      <c r="AP1053" s="407">
        <f t="shared" si="2914"/>
        <v>0</v>
      </c>
      <c r="AQ1053" s="407">
        <f t="shared" si="2914"/>
        <v>0</v>
      </c>
      <c r="AR1053" s="407">
        <f t="shared" si="2914"/>
        <v>0</v>
      </c>
      <c r="AS1053" s="294"/>
    </row>
    <row r="1054" spans="1:45" hidden="1"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hidden="1" outlineLevel="1">
      <c r="A1055" s="521">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hidden="1"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2915">AE1055</f>
        <v>0</v>
      </c>
      <c r="AF1056" s="407">
        <f t="shared" si="2915"/>
        <v>0</v>
      </c>
      <c r="AG1056" s="407">
        <f t="shared" si="2915"/>
        <v>0</v>
      </c>
      <c r="AH1056" s="407">
        <f t="shared" si="2915"/>
        <v>0</v>
      </c>
      <c r="AI1056" s="407">
        <f t="shared" si="2915"/>
        <v>0</v>
      </c>
      <c r="AJ1056" s="407">
        <f t="shared" si="2915"/>
        <v>0</v>
      </c>
      <c r="AK1056" s="407">
        <f t="shared" si="2915"/>
        <v>0</v>
      </c>
      <c r="AL1056" s="407">
        <f t="shared" si="2915"/>
        <v>0</v>
      </c>
      <c r="AM1056" s="407">
        <f t="shared" si="2915"/>
        <v>0</v>
      </c>
      <c r="AN1056" s="407">
        <f t="shared" si="2915"/>
        <v>0</v>
      </c>
      <c r="AO1056" s="407">
        <f t="shared" si="2915"/>
        <v>0</v>
      </c>
      <c r="AP1056" s="407">
        <f t="shared" si="2915"/>
        <v>0</v>
      </c>
      <c r="AQ1056" s="407">
        <f t="shared" si="2915"/>
        <v>0</v>
      </c>
      <c r="AR1056" s="407">
        <f t="shared" si="2915"/>
        <v>0</v>
      </c>
      <c r="AS1056" s="303"/>
    </row>
    <row r="1057" spans="1:45" ht="15.75" hidden="1" outlineLevel="1">
      <c r="A1057" s="521"/>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hidden="1" outlineLevel="1">
      <c r="A1058" s="521"/>
      <c r="B1058" s="507" t="s">
        <v>500</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hidden="1" outlineLevel="1">
      <c r="A1059" s="521"/>
      <c r="B1059" s="493" t="s">
        <v>496</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hidden="1" customHeight="1" outlineLevel="1">
      <c r="A1060" s="521">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hidden="1" customHeight="1" outlineLevel="1">
      <c r="A1061" s="521"/>
      <c r="B1061" s="291" t="s">
        <v>345</v>
      </c>
      <c r="C1061" s="288" t="s">
        <v>163</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2916">AF1060</f>
        <v>0</v>
      </c>
      <c r="AG1061" s="407">
        <f t="shared" ref="AG1061" si="2917">AG1060</f>
        <v>0</v>
      </c>
      <c r="AH1061" s="407">
        <f t="shared" ref="AH1061" si="2918">AH1060</f>
        <v>0</v>
      </c>
      <c r="AI1061" s="407">
        <f t="shared" ref="AI1061" si="2919">AI1060</f>
        <v>0</v>
      </c>
      <c r="AJ1061" s="407">
        <f t="shared" ref="AJ1061" si="2920">AJ1060</f>
        <v>0</v>
      </c>
      <c r="AK1061" s="407">
        <f t="shared" ref="AK1061" si="2921">AK1060</f>
        <v>0</v>
      </c>
      <c r="AL1061" s="407">
        <f t="shared" ref="AL1061" si="2922">AL1060</f>
        <v>0</v>
      </c>
      <c r="AM1061" s="407">
        <f t="shared" ref="AM1061" si="2923">AM1060</f>
        <v>0</v>
      </c>
      <c r="AN1061" s="407">
        <f t="shared" ref="AN1061" si="2924">AN1060</f>
        <v>0</v>
      </c>
      <c r="AO1061" s="407">
        <f t="shared" ref="AO1061" si="2925">AO1060</f>
        <v>0</v>
      </c>
      <c r="AP1061" s="407">
        <f t="shared" ref="AP1061" si="2926">AP1060</f>
        <v>0</v>
      </c>
      <c r="AQ1061" s="407">
        <f t="shared" ref="AQ1061" si="2927">AQ1060</f>
        <v>0</v>
      </c>
      <c r="AR1061" s="407">
        <f t="shared" ref="AR1061" si="2928">AR1060</f>
        <v>0</v>
      </c>
      <c r="AS1061" s="303"/>
    </row>
    <row r="1062" spans="1:45" ht="15" hidden="1" customHeight="1" outlineLevel="1">
      <c r="A1062" s="521"/>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hidden="1" customHeight="1" outlineLevel="1">
      <c r="A1063" s="521">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hidden="1"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2929">AF1063</f>
        <v>0</v>
      </c>
      <c r="AG1064" s="407">
        <f t="shared" ref="AG1064" si="2930">AG1063</f>
        <v>0</v>
      </c>
      <c r="AH1064" s="407">
        <f t="shared" ref="AH1064" si="2931">AH1063</f>
        <v>0</v>
      </c>
      <c r="AI1064" s="407">
        <f t="shared" ref="AI1064" si="2932">AI1063</f>
        <v>0</v>
      </c>
      <c r="AJ1064" s="407">
        <f t="shared" ref="AJ1064" si="2933">AJ1063</f>
        <v>0</v>
      </c>
      <c r="AK1064" s="407">
        <f t="shared" ref="AK1064" si="2934">AK1063</f>
        <v>0</v>
      </c>
      <c r="AL1064" s="407">
        <f t="shared" ref="AL1064" si="2935">AL1063</f>
        <v>0</v>
      </c>
      <c r="AM1064" s="407">
        <f t="shared" ref="AM1064" si="2936">AM1063</f>
        <v>0</v>
      </c>
      <c r="AN1064" s="407">
        <f t="shared" ref="AN1064" si="2937">AN1063</f>
        <v>0</v>
      </c>
      <c r="AO1064" s="407">
        <f t="shared" ref="AO1064" si="2938">AO1063</f>
        <v>0</v>
      </c>
      <c r="AP1064" s="407">
        <f t="shared" ref="AP1064" si="2939">AP1063</f>
        <v>0</v>
      </c>
      <c r="AQ1064" s="407">
        <f t="shared" ref="AQ1064" si="2940">AQ1063</f>
        <v>0</v>
      </c>
      <c r="AR1064" s="407">
        <f t="shared" ref="AR1064" si="2941">AR1063</f>
        <v>0</v>
      </c>
      <c r="AS1064" s="303"/>
    </row>
    <row r="1065" spans="1:45" ht="15" hidden="1"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hidden="1" customHeight="1" outlineLevel="1">
      <c r="A1066" s="521">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hidden="1"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2942">AF1066</f>
        <v>0</v>
      </c>
      <c r="AG1067" s="407">
        <f t="shared" ref="AG1067" si="2943">AG1066</f>
        <v>0</v>
      </c>
      <c r="AH1067" s="407">
        <f t="shared" ref="AH1067" si="2944">AH1066</f>
        <v>0</v>
      </c>
      <c r="AI1067" s="407">
        <f t="shared" ref="AI1067" si="2945">AI1066</f>
        <v>0</v>
      </c>
      <c r="AJ1067" s="407">
        <f t="shared" ref="AJ1067" si="2946">AJ1066</f>
        <v>0</v>
      </c>
      <c r="AK1067" s="407">
        <f t="shared" ref="AK1067" si="2947">AK1066</f>
        <v>0</v>
      </c>
      <c r="AL1067" s="407">
        <f t="shared" ref="AL1067" si="2948">AL1066</f>
        <v>0</v>
      </c>
      <c r="AM1067" s="407">
        <f t="shared" ref="AM1067" si="2949">AM1066</f>
        <v>0</v>
      </c>
      <c r="AN1067" s="407">
        <f t="shared" ref="AN1067" si="2950">AN1066</f>
        <v>0</v>
      </c>
      <c r="AO1067" s="407">
        <f t="shared" ref="AO1067" si="2951">AO1066</f>
        <v>0</v>
      </c>
      <c r="AP1067" s="407">
        <f t="shared" ref="AP1067" si="2952">AP1066</f>
        <v>0</v>
      </c>
      <c r="AQ1067" s="407">
        <f t="shared" ref="AQ1067" si="2953">AQ1066</f>
        <v>0</v>
      </c>
      <c r="AR1067" s="407">
        <f t="shared" ref="AR1067" si="2954">AR1066</f>
        <v>0</v>
      </c>
      <c r="AS1067" s="303"/>
    </row>
    <row r="1068" spans="1:45" ht="15" hidden="1" customHeight="1" outlineLevel="1">
      <c r="A1068" s="521"/>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hidden="1" customHeight="1" outlineLevel="1">
      <c r="A1069" s="521">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hidden="1"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2955">AF1069</f>
        <v>0</v>
      </c>
      <c r="AG1070" s="407">
        <f t="shared" ref="AG1070" si="2956">AG1069</f>
        <v>0</v>
      </c>
      <c r="AH1070" s="407">
        <f t="shared" ref="AH1070" si="2957">AH1069</f>
        <v>0</v>
      </c>
      <c r="AI1070" s="407">
        <f t="shared" ref="AI1070" si="2958">AI1069</f>
        <v>0</v>
      </c>
      <c r="AJ1070" s="407">
        <f t="shared" ref="AJ1070" si="2959">AJ1069</f>
        <v>0</v>
      </c>
      <c r="AK1070" s="407">
        <f t="shared" ref="AK1070" si="2960">AK1069</f>
        <v>0</v>
      </c>
      <c r="AL1070" s="407">
        <f t="shared" ref="AL1070" si="2961">AL1069</f>
        <v>0</v>
      </c>
      <c r="AM1070" s="407">
        <f t="shared" ref="AM1070" si="2962">AM1069</f>
        <v>0</v>
      </c>
      <c r="AN1070" s="407">
        <f t="shared" ref="AN1070" si="2963">AN1069</f>
        <v>0</v>
      </c>
      <c r="AO1070" s="407">
        <f t="shared" ref="AO1070" si="2964">AO1069</f>
        <v>0</v>
      </c>
      <c r="AP1070" s="407">
        <f t="shared" ref="AP1070" si="2965">AP1069</f>
        <v>0</v>
      </c>
      <c r="AQ1070" s="407">
        <f t="shared" ref="AQ1070" si="2966">AQ1069</f>
        <v>0</v>
      </c>
      <c r="AR1070" s="407">
        <f t="shared" ref="AR1070" si="2967">AR1069</f>
        <v>0</v>
      </c>
      <c r="AS1070" s="303"/>
    </row>
    <row r="1071" spans="1:45" ht="15" hidden="1" customHeight="1" outlineLevel="1">
      <c r="A1071" s="521"/>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hidden="1" customHeight="1" outlineLevel="1">
      <c r="A1072" s="521"/>
      <c r="B1072" s="285" t="s">
        <v>497</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hidden="1" customHeight="1" outlineLevel="1">
      <c r="A1073" s="521">
        <v>25</v>
      </c>
      <c r="B1073" s="424" t="s">
        <v>117</v>
      </c>
      <c r="C1073" s="288" t="s">
        <v>25</v>
      </c>
      <c r="D1073" s="292"/>
      <c r="E1073" s="292"/>
      <c r="F1073" s="292"/>
      <c r="G1073" s="292"/>
      <c r="H1073" s="292"/>
      <c r="I1073" s="292"/>
      <c r="J1073" s="292"/>
      <c r="K1073" s="292"/>
      <c r="L1073" s="292"/>
      <c r="M1073" s="292"/>
      <c r="N1073" s="292"/>
      <c r="O1073" s="292"/>
      <c r="P1073" s="292"/>
      <c r="Q1073" s="292">
        <v>12</v>
      </c>
      <c r="R1073" s="292"/>
      <c r="S1073" s="292"/>
      <c r="T1073" s="292"/>
      <c r="U1073" s="292"/>
      <c r="V1073" s="292"/>
      <c r="W1073" s="292"/>
      <c r="X1073" s="292"/>
      <c r="Y1073" s="292"/>
      <c r="Z1073" s="292"/>
      <c r="AA1073" s="292"/>
      <c r="AB1073" s="292"/>
      <c r="AC1073" s="292"/>
      <c r="AD1073" s="292"/>
      <c r="AE1073" s="422"/>
      <c r="AF1073" s="411"/>
      <c r="AG1073" s="411"/>
      <c r="AH1073" s="411"/>
      <c r="AI1073" s="411"/>
      <c r="AJ1073" s="411"/>
      <c r="AK1073" s="411"/>
      <c r="AL1073" s="411"/>
      <c r="AM1073" s="411"/>
      <c r="AN1073" s="411"/>
      <c r="AO1073" s="411"/>
      <c r="AP1073" s="411"/>
      <c r="AQ1073" s="411"/>
      <c r="AR1073" s="411"/>
      <c r="AS1073" s="293">
        <f>SUM(AE1073:AR1073)</f>
        <v>0</v>
      </c>
    </row>
    <row r="1074" spans="1:45" ht="15" hidden="1" customHeight="1" outlineLevel="1">
      <c r="A1074" s="521"/>
      <c r="B1074" s="291" t="s">
        <v>345</v>
      </c>
      <c r="C1074" s="288" t="s">
        <v>163</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2968">AF1073</f>
        <v>0</v>
      </c>
      <c r="AG1074" s="407">
        <f t="shared" ref="AG1074" si="2969">AG1073</f>
        <v>0</v>
      </c>
      <c r="AH1074" s="407">
        <f t="shared" ref="AH1074" si="2970">AH1073</f>
        <v>0</v>
      </c>
      <c r="AI1074" s="407">
        <f t="shared" ref="AI1074" si="2971">AI1073</f>
        <v>0</v>
      </c>
      <c r="AJ1074" s="407">
        <f t="shared" ref="AJ1074" si="2972">AJ1073</f>
        <v>0</v>
      </c>
      <c r="AK1074" s="407">
        <f t="shared" ref="AK1074" si="2973">AK1073</f>
        <v>0</v>
      </c>
      <c r="AL1074" s="407">
        <f t="shared" ref="AL1074" si="2974">AL1073</f>
        <v>0</v>
      </c>
      <c r="AM1074" s="407">
        <f t="shared" ref="AM1074" si="2975">AM1073</f>
        <v>0</v>
      </c>
      <c r="AN1074" s="407">
        <f t="shared" ref="AN1074" si="2976">AN1073</f>
        <v>0</v>
      </c>
      <c r="AO1074" s="407">
        <f t="shared" ref="AO1074" si="2977">AO1073</f>
        <v>0</v>
      </c>
      <c r="AP1074" s="407">
        <f t="shared" ref="AP1074" si="2978">AP1073</f>
        <v>0</v>
      </c>
      <c r="AQ1074" s="407">
        <f t="shared" ref="AQ1074" si="2979">AQ1073</f>
        <v>0</v>
      </c>
      <c r="AR1074" s="407">
        <f t="shared" ref="AR1074" si="2980">AR1073</f>
        <v>0</v>
      </c>
      <c r="AS1074" s="303"/>
    </row>
    <row r="1075" spans="1:45" ht="15" hidden="1" customHeight="1" outlineLevel="1">
      <c r="A1075" s="521"/>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hidden="1" customHeight="1" outlineLevel="1">
      <c r="A1076" s="521">
        <v>26</v>
      </c>
      <c r="B1076" s="424" t="s">
        <v>118</v>
      </c>
      <c r="C1076" s="288" t="s">
        <v>25</v>
      </c>
      <c r="D1076" s="292">
        <v>368065</v>
      </c>
      <c r="E1076" s="292">
        <v>368065</v>
      </c>
      <c r="F1076" s="292">
        <v>366245</v>
      </c>
      <c r="G1076" s="292">
        <v>366245</v>
      </c>
      <c r="H1076" s="292">
        <v>366245</v>
      </c>
      <c r="I1076" s="292">
        <v>366235</v>
      </c>
      <c r="J1076" s="292">
        <v>366235</v>
      </c>
      <c r="K1076" s="292">
        <v>366235</v>
      </c>
      <c r="L1076" s="292">
        <v>366235</v>
      </c>
      <c r="M1076" s="292">
        <v>366235</v>
      </c>
      <c r="N1076" s="292">
        <v>366235</v>
      </c>
      <c r="O1076" s="292">
        <v>366235</v>
      </c>
      <c r="P1076" s="292">
        <v>366235</v>
      </c>
      <c r="Q1076" s="292">
        <v>12</v>
      </c>
      <c r="R1076" s="292">
        <v>67</v>
      </c>
      <c r="S1076" s="292">
        <v>67</v>
      </c>
      <c r="T1076" s="292">
        <v>66</v>
      </c>
      <c r="U1076" s="292">
        <v>66</v>
      </c>
      <c r="V1076" s="292">
        <v>66</v>
      </c>
      <c r="W1076" s="292">
        <v>66</v>
      </c>
      <c r="X1076" s="292">
        <v>66</v>
      </c>
      <c r="Y1076" s="292">
        <v>66</v>
      </c>
      <c r="Z1076" s="292">
        <v>66</v>
      </c>
      <c r="AA1076" s="292">
        <v>66</v>
      </c>
      <c r="AB1076" s="292">
        <v>66</v>
      </c>
      <c r="AC1076" s="292">
        <v>66</v>
      </c>
      <c r="AD1076" s="292">
        <v>66</v>
      </c>
      <c r="AE1076" s="422"/>
      <c r="AF1076" s="411">
        <v>0.19</v>
      </c>
      <c r="AG1076" s="411">
        <v>0.81</v>
      </c>
      <c r="AH1076" s="411"/>
      <c r="AI1076" s="411"/>
      <c r="AJ1076" s="411"/>
      <c r="AK1076" s="411"/>
      <c r="AL1076" s="411"/>
      <c r="AM1076" s="411"/>
      <c r="AN1076" s="411"/>
      <c r="AO1076" s="411"/>
      <c r="AP1076" s="411"/>
      <c r="AQ1076" s="411"/>
      <c r="AR1076" s="411"/>
      <c r="AS1076" s="293">
        <f>SUM(AE1076:AR1076)</f>
        <v>1</v>
      </c>
    </row>
    <row r="1077" spans="1:45" ht="15" hidden="1"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2981">AF1076</f>
        <v>0.19</v>
      </c>
      <c r="AG1077" s="407">
        <f t="shared" ref="AG1077" si="2982">AG1076</f>
        <v>0.81</v>
      </c>
      <c r="AH1077" s="407">
        <f t="shared" ref="AH1077" si="2983">AH1076</f>
        <v>0</v>
      </c>
      <c r="AI1077" s="407">
        <f t="shared" ref="AI1077" si="2984">AI1076</f>
        <v>0</v>
      </c>
      <c r="AJ1077" s="407">
        <f t="shared" ref="AJ1077" si="2985">AJ1076</f>
        <v>0</v>
      </c>
      <c r="AK1077" s="407">
        <f t="shared" ref="AK1077" si="2986">AK1076</f>
        <v>0</v>
      </c>
      <c r="AL1077" s="407">
        <f t="shared" ref="AL1077" si="2987">AL1076</f>
        <v>0</v>
      </c>
      <c r="AM1077" s="407">
        <f t="shared" ref="AM1077" si="2988">AM1076</f>
        <v>0</v>
      </c>
      <c r="AN1077" s="407">
        <f t="shared" ref="AN1077" si="2989">AN1076</f>
        <v>0</v>
      </c>
      <c r="AO1077" s="407">
        <f t="shared" ref="AO1077" si="2990">AO1076</f>
        <v>0</v>
      </c>
      <c r="AP1077" s="407">
        <f t="shared" ref="AP1077" si="2991">AP1076</f>
        <v>0</v>
      </c>
      <c r="AQ1077" s="407">
        <f t="shared" ref="AQ1077" si="2992">AQ1076</f>
        <v>0</v>
      </c>
      <c r="AR1077" s="407">
        <f t="shared" ref="AR1077" si="2993">AR1076</f>
        <v>0</v>
      </c>
      <c r="AS1077" s="303"/>
    </row>
    <row r="1078" spans="1:45" ht="15" hidden="1"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hidden="1" customHeight="1" outlineLevel="1">
      <c r="A1079" s="521">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hidden="1" customHeight="1" outlineLevel="1">
      <c r="A1080" s="521"/>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2994">AF1079</f>
        <v>0</v>
      </c>
      <c r="AG1080" s="407">
        <f t="shared" ref="AG1080" si="2995">AG1079</f>
        <v>0</v>
      </c>
      <c r="AH1080" s="407">
        <f t="shared" ref="AH1080" si="2996">AH1079</f>
        <v>0</v>
      </c>
      <c r="AI1080" s="407">
        <f t="shared" ref="AI1080" si="2997">AI1079</f>
        <v>0</v>
      </c>
      <c r="AJ1080" s="407">
        <f t="shared" ref="AJ1080" si="2998">AJ1079</f>
        <v>0</v>
      </c>
      <c r="AK1080" s="407">
        <f t="shared" ref="AK1080" si="2999">AK1079</f>
        <v>0</v>
      </c>
      <c r="AL1080" s="407">
        <f t="shared" ref="AL1080" si="3000">AL1079</f>
        <v>0</v>
      </c>
      <c r="AM1080" s="407">
        <f t="shared" ref="AM1080" si="3001">AM1079</f>
        <v>0</v>
      </c>
      <c r="AN1080" s="407">
        <f t="shared" ref="AN1080" si="3002">AN1079</f>
        <v>0</v>
      </c>
      <c r="AO1080" s="407">
        <f t="shared" ref="AO1080" si="3003">AO1079</f>
        <v>0</v>
      </c>
      <c r="AP1080" s="407">
        <f t="shared" ref="AP1080" si="3004">AP1079</f>
        <v>0</v>
      </c>
      <c r="AQ1080" s="407">
        <f t="shared" ref="AQ1080" si="3005">AQ1079</f>
        <v>0</v>
      </c>
      <c r="AR1080" s="407">
        <f t="shared" ref="AR1080" si="3006">AR1079</f>
        <v>0</v>
      </c>
      <c r="AS1080" s="303"/>
    </row>
    <row r="1081" spans="1:45" ht="15" hidden="1"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hidden="1" customHeight="1" outlineLevel="1">
      <c r="A1082" s="521">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hidden="1"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007">AG1082</f>
        <v>0</v>
      </c>
      <c r="AH1083" s="407">
        <f t="shared" ref="AH1083" si="3008">AH1082</f>
        <v>0</v>
      </c>
      <c r="AI1083" s="407">
        <f t="shared" ref="AI1083" si="3009">AI1082</f>
        <v>0</v>
      </c>
      <c r="AJ1083" s="407">
        <f t="shared" ref="AJ1083" si="3010">AJ1082</f>
        <v>0</v>
      </c>
      <c r="AK1083" s="407">
        <f>AK1082</f>
        <v>0</v>
      </c>
      <c r="AL1083" s="407">
        <f t="shared" ref="AL1083" si="3011">AL1082</f>
        <v>0</v>
      </c>
      <c r="AM1083" s="407">
        <f t="shared" ref="AM1083" si="3012">AM1082</f>
        <v>0</v>
      </c>
      <c r="AN1083" s="407">
        <f t="shared" ref="AN1083" si="3013">AN1082</f>
        <v>0</v>
      </c>
      <c r="AO1083" s="407">
        <f t="shared" ref="AO1083" si="3014">AO1082</f>
        <v>0</v>
      </c>
      <c r="AP1083" s="407">
        <f t="shared" ref="AP1083" si="3015">AP1082</f>
        <v>0</v>
      </c>
      <c r="AQ1083" s="407">
        <f t="shared" ref="AQ1083" si="3016">AQ1082</f>
        <v>0</v>
      </c>
      <c r="AR1083" s="407">
        <f t="shared" ref="AR1083" si="3017">AR1082</f>
        <v>0</v>
      </c>
      <c r="AS1083" s="303"/>
    </row>
    <row r="1084" spans="1:45" ht="15" hidden="1"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hidden="1" customHeight="1" outlineLevel="1">
      <c r="A1085" s="521">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hidden="1"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018">AF1085</f>
        <v>0</v>
      </c>
      <c r="AG1086" s="407">
        <f t="shared" ref="AG1086" si="3019">AG1085</f>
        <v>0</v>
      </c>
      <c r="AH1086" s="407">
        <f t="shared" ref="AH1086" si="3020">AH1085</f>
        <v>0</v>
      </c>
      <c r="AI1086" s="407">
        <f t="shared" ref="AI1086" si="3021">AI1085</f>
        <v>0</v>
      </c>
      <c r="AJ1086" s="407">
        <f t="shared" ref="AJ1086" si="3022">AJ1085</f>
        <v>0</v>
      </c>
      <c r="AK1086" s="407">
        <f t="shared" ref="AK1086" si="3023">AK1085</f>
        <v>0</v>
      </c>
      <c r="AL1086" s="407">
        <f t="shared" ref="AL1086" si="3024">AL1085</f>
        <v>0</v>
      </c>
      <c r="AM1086" s="407">
        <f t="shared" ref="AM1086" si="3025">AM1085</f>
        <v>0</v>
      </c>
      <c r="AN1086" s="407">
        <f t="shared" ref="AN1086" si="3026">AN1085</f>
        <v>0</v>
      </c>
      <c r="AO1086" s="407">
        <f t="shared" ref="AO1086" si="3027">AO1085</f>
        <v>0</v>
      </c>
      <c r="AP1086" s="407">
        <f t="shared" ref="AP1086" si="3028">AP1085</f>
        <v>0</v>
      </c>
      <c r="AQ1086" s="407">
        <f t="shared" ref="AQ1086" si="3029">AQ1085</f>
        <v>0</v>
      </c>
      <c r="AR1086" s="407">
        <f t="shared" ref="AR1086" si="3030">AR1085</f>
        <v>0</v>
      </c>
      <c r="AS1086" s="303"/>
    </row>
    <row r="1087" spans="1:45" ht="15" hidden="1"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hidden="1" customHeight="1" outlineLevel="1">
      <c r="A1088" s="521">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hidden="1"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031">AF1088</f>
        <v>0</v>
      </c>
      <c r="AG1089" s="407">
        <f t="shared" ref="AG1089" si="3032">AG1088</f>
        <v>0</v>
      </c>
      <c r="AH1089" s="407">
        <f t="shared" ref="AH1089" si="3033">AH1088</f>
        <v>0</v>
      </c>
      <c r="AI1089" s="407">
        <f t="shared" ref="AI1089" si="3034">AI1088</f>
        <v>0</v>
      </c>
      <c r="AJ1089" s="407">
        <f t="shared" ref="AJ1089" si="3035">AJ1088</f>
        <v>0</v>
      </c>
      <c r="AK1089" s="407">
        <f t="shared" ref="AK1089" si="3036">AK1088</f>
        <v>0</v>
      </c>
      <c r="AL1089" s="407">
        <f t="shared" ref="AL1089" si="3037">AL1088</f>
        <v>0</v>
      </c>
      <c r="AM1089" s="407">
        <f t="shared" ref="AM1089" si="3038">AM1088</f>
        <v>0</v>
      </c>
      <c r="AN1089" s="407">
        <f t="shared" ref="AN1089" si="3039">AN1088</f>
        <v>0</v>
      </c>
      <c r="AO1089" s="407">
        <f t="shared" ref="AO1089" si="3040">AO1088</f>
        <v>0</v>
      </c>
      <c r="AP1089" s="407">
        <f t="shared" ref="AP1089" si="3041">AP1088</f>
        <v>0</v>
      </c>
      <c r="AQ1089" s="407">
        <f t="shared" ref="AQ1089" si="3042">AQ1088</f>
        <v>0</v>
      </c>
      <c r="AR1089" s="407">
        <f t="shared" ref="AR1089" si="3043">AR1088</f>
        <v>0</v>
      </c>
      <c r="AS1089" s="303"/>
    </row>
    <row r="1090" spans="1:45" ht="15" hidden="1"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hidden="1" customHeight="1" outlineLevel="1">
      <c r="A1091" s="521">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hidden="1"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044">AF1091</f>
        <v>0</v>
      </c>
      <c r="AG1092" s="407">
        <f t="shared" ref="AG1092" si="3045">AG1091</f>
        <v>0</v>
      </c>
      <c r="AH1092" s="407">
        <f t="shared" ref="AH1092" si="3046">AH1091</f>
        <v>0</v>
      </c>
      <c r="AI1092" s="407">
        <f t="shared" ref="AI1092" si="3047">AI1091</f>
        <v>0</v>
      </c>
      <c r="AJ1092" s="407">
        <f t="shared" ref="AJ1092" si="3048">AJ1091</f>
        <v>0</v>
      </c>
      <c r="AK1092" s="407">
        <f t="shared" ref="AK1092" si="3049">AK1091</f>
        <v>0</v>
      </c>
      <c r="AL1092" s="407">
        <f t="shared" ref="AL1092" si="3050">AL1091</f>
        <v>0</v>
      </c>
      <c r="AM1092" s="407">
        <f t="shared" ref="AM1092" si="3051">AM1091</f>
        <v>0</v>
      </c>
      <c r="AN1092" s="407">
        <f t="shared" ref="AN1092" si="3052">AN1091</f>
        <v>0</v>
      </c>
      <c r="AO1092" s="407">
        <f t="shared" ref="AO1092" si="3053">AO1091</f>
        <v>0</v>
      </c>
      <c r="AP1092" s="407">
        <f t="shared" ref="AP1092" si="3054">AP1091</f>
        <v>0</v>
      </c>
      <c r="AQ1092" s="407">
        <f t="shared" ref="AQ1092" si="3055">AQ1091</f>
        <v>0</v>
      </c>
      <c r="AR1092" s="407">
        <f t="shared" ref="AR1092" si="3056">AR1091</f>
        <v>0</v>
      </c>
      <c r="AS1092" s="303"/>
    </row>
    <row r="1093" spans="1:45" ht="15" hidden="1" customHeight="1" outlineLevel="1">
      <c r="A1093" s="521"/>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hidden="1" customHeight="1" outlineLevel="1">
      <c r="A1094" s="521">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hidden="1"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057">AF1094</f>
        <v>0</v>
      </c>
      <c r="AG1095" s="407">
        <f t="shared" ref="AG1095" si="3058">AG1094</f>
        <v>0</v>
      </c>
      <c r="AH1095" s="407">
        <f t="shared" ref="AH1095" si="3059">AH1094</f>
        <v>0</v>
      </c>
      <c r="AI1095" s="407">
        <f t="shared" ref="AI1095" si="3060">AI1094</f>
        <v>0</v>
      </c>
      <c r="AJ1095" s="407">
        <f t="shared" ref="AJ1095" si="3061">AJ1094</f>
        <v>0</v>
      </c>
      <c r="AK1095" s="407">
        <f t="shared" ref="AK1095" si="3062">AK1094</f>
        <v>0</v>
      </c>
      <c r="AL1095" s="407">
        <f t="shared" ref="AL1095" si="3063">AL1094</f>
        <v>0</v>
      </c>
      <c r="AM1095" s="407">
        <f t="shared" ref="AM1095" si="3064">AM1094</f>
        <v>0</v>
      </c>
      <c r="AN1095" s="407">
        <f t="shared" ref="AN1095" si="3065">AN1094</f>
        <v>0</v>
      </c>
      <c r="AO1095" s="407">
        <f t="shared" ref="AO1095" si="3066">AO1094</f>
        <v>0</v>
      </c>
      <c r="AP1095" s="407">
        <f t="shared" ref="AP1095" si="3067">AP1094</f>
        <v>0</v>
      </c>
      <c r="AQ1095" s="407">
        <f t="shared" ref="AQ1095" si="3068">AQ1094</f>
        <v>0</v>
      </c>
      <c r="AR1095" s="407">
        <f t="shared" ref="AR1095" si="3069">AR1094</f>
        <v>0</v>
      </c>
      <c r="AS1095" s="303"/>
    </row>
    <row r="1096" spans="1:45" ht="15" hidden="1"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hidden="1" customHeight="1" outlineLevel="1">
      <c r="A1097" s="521"/>
      <c r="B1097" s="285" t="s">
        <v>498</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hidden="1" customHeight="1" outlineLevel="1">
      <c r="A1098" s="521">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hidden="1" customHeight="1" outlineLevel="1">
      <c r="A1099" s="521"/>
      <c r="B1099" s="291" t="s">
        <v>345</v>
      </c>
      <c r="C1099" s="288" t="s">
        <v>163</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070">AF1098</f>
        <v>0</v>
      </c>
      <c r="AG1099" s="407">
        <f t="shared" ref="AG1099" si="3071">AG1098</f>
        <v>0</v>
      </c>
      <c r="AH1099" s="407">
        <f t="shared" ref="AH1099" si="3072">AH1098</f>
        <v>0</v>
      </c>
      <c r="AI1099" s="407">
        <f t="shared" ref="AI1099" si="3073">AI1098</f>
        <v>0</v>
      </c>
      <c r="AJ1099" s="407">
        <f t="shared" ref="AJ1099" si="3074">AJ1098</f>
        <v>0</v>
      </c>
      <c r="AK1099" s="407">
        <f t="shared" ref="AK1099" si="3075">AK1098</f>
        <v>0</v>
      </c>
      <c r="AL1099" s="407">
        <f t="shared" ref="AL1099" si="3076">AL1098</f>
        <v>0</v>
      </c>
      <c r="AM1099" s="407">
        <f t="shared" ref="AM1099" si="3077">AM1098</f>
        <v>0</v>
      </c>
      <c r="AN1099" s="407">
        <f t="shared" ref="AN1099" si="3078">AN1098</f>
        <v>0</v>
      </c>
      <c r="AO1099" s="407">
        <f t="shared" ref="AO1099" si="3079">AO1098</f>
        <v>0</v>
      </c>
      <c r="AP1099" s="407">
        <f t="shared" ref="AP1099" si="3080">AP1098</f>
        <v>0</v>
      </c>
      <c r="AQ1099" s="407">
        <f t="shared" ref="AQ1099" si="3081">AQ1098</f>
        <v>0</v>
      </c>
      <c r="AR1099" s="407">
        <f t="shared" ref="AR1099" si="3082">AR1098</f>
        <v>0</v>
      </c>
      <c r="AS1099" s="303"/>
    </row>
    <row r="1100" spans="1:45" ht="15" hidden="1"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hidden="1" customHeight="1" outlineLevel="1">
      <c r="A1101" s="521">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hidden="1"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083">AF1101</f>
        <v>0</v>
      </c>
      <c r="AG1102" s="407">
        <f t="shared" ref="AG1102" si="3084">AG1101</f>
        <v>0</v>
      </c>
      <c r="AH1102" s="407">
        <f t="shared" ref="AH1102" si="3085">AH1101</f>
        <v>0</v>
      </c>
      <c r="AI1102" s="407">
        <f t="shared" ref="AI1102" si="3086">AI1101</f>
        <v>0</v>
      </c>
      <c r="AJ1102" s="407">
        <f t="shared" ref="AJ1102" si="3087">AJ1101</f>
        <v>0</v>
      </c>
      <c r="AK1102" s="407">
        <f t="shared" ref="AK1102" si="3088">AK1101</f>
        <v>0</v>
      </c>
      <c r="AL1102" s="407">
        <f t="shared" ref="AL1102" si="3089">AL1101</f>
        <v>0</v>
      </c>
      <c r="AM1102" s="407">
        <f t="shared" ref="AM1102" si="3090">AM1101</f>
        <v>0</v>
      </c>
      <c r="AN1102" s="407">
        <f t="shared" ref="AN1102" si="3091">AN1101</f>
        <v>0</v>
      </c>
      <c r="AO1102" s="407">
        <f t="shared" ref="AO1102" si="3092">AO1101</f>
        <v>0</v>
      </c>
      <c r="AP1102" s="407">
        <f t="shared" ref="AP1102" si="3093">AP1101</f>
        <v>0</v>
      </c>
      <c r="AQ1102" s="407">
        <f t="shared" ref="AQ1102" si="3094">AQ1101</f>
        <v>0</v>
      </c>
      <c r="AR1102" s="407">
        <f t="shared" ref="AR1102" si="3095">AR1101</f>
        <v>0</v>
      </c>
      <c r="AS1102" s="303"/>
    </row>
    <row r="1103" spans="1:45" ht="15" hidden="1"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hidden="1" customHeight="1" outlineLevel="1">
      <c r="A1104" s="521">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hidden="1"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096">AF1104</f>
        <v>0</v>
      </c>
      <c r="AG1105" s="407">
        <f t="shared" ref="AG1105" si="3097">AG1104</f>
        <v>0</v>
      </c>
      <c r="AH1105" s="407">
        <f t="shared" ref="AH1105" si="3098">AH1104</f>
        <v>0</v>
      </c>
      <c r="AI1105" s="407">
        <f t="shared" ref="AI1105" si="3099">AI1104</f>
        <v>0</v>
      </c>
      <c r="AJ1105" s="407">
        <f t="shared" ref="AJ1105" si="3100">AJ1104</f>
        <v>0</v>
      </c>
      <c r="AK1105" s="407">
        <f t="shared" ref="AK1105" si="3101">AK1104</f>
        <v>0</v>
      </c>
      <c r="AL1105" s="407">
        <f t="shared" ref="AL1105" si="3102">AL1104</f>
        <v>0</v>
      </c>
      <c r="AM1105" s="407">
        <f t="shared" ref="AM1105" si="3103">AM1104</f>
        <v>0</v>
      </c>
      <c r="AN1105" s="407">
        <f t="shared" ref="AN1105" si="3104">AN1104</f>
        <v>0</v>
      </c>
      <c r="AO1105" s="407">
        <f t="shared" ref="AO1105" si="3105">AO1104</f>
        <v>0</v>
      </c>
      <c r="AP1105" s="407">
        <f t="shared" ref="AP1105" si="3106">AP1104</f>
        <v>0</v>
      </c>
      <c r="AQ1105" s="407">
        <f t="shared" ref="AQ1105" si="3107">AQ1104</f>
        <v>0</v>
      </c>
      <c r="AR1105" s="407">
        <f t="shared" ref="AR1105" si="3108">AR1104</f>
        <v>0</v>
      </c>
      <c r="AS1105" s="303"/>
    </row>
    <row r="1106" spans="1:45" ht="15" hidden="1" customHeight="1" outlineLevel="1">
      <c r="A1106" s="521"/>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hidden="1" customHeight="1" outlineLevel="1">
      <c r="A1107" s="521"/>
      <c r="B1107" s="285" t="s">
        <v>499</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hidden="1" customHeight="1" outlineLevel="1">
      <c r="A1108" s="521">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hidden="1" customHeight="1" outlineLevel="1">
      <c r="A1109" s="521"/>
      <c r="B1109" s="291" t="s">
        <v>345</v>
      </c>
      <c r="C1109" s="288" t="s">
        <v>163</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109">AF1108</f>
        <v>0</v>
      </c>
      <c r="AG1109" s="407">
        <f t="shared" ref="AG1109" si="3110">AG1108</f>
        <v>0</v>
      </c>
      <c r="AH1109" s="407">
        <f t="shared" ref="AH1109" si="3111">AH1108</f>
        <v>0</v>
      </c>
      <c r="AI1109" s="407">
        <f t="shared" ref="AI1109" si="3112">AI1108</f>
        <v>0</v>
      </c>
      <c r="AJ1109" s="407">
        <f t="shared" ref="AJ1109" si="3113">AJ1108</f>
        <v>0</v>
      </c>
      <c r="AK1109" s="407">
        <f t="shared" ref="AK1109" si="3114">AK1108</f>
        <v>0</v>
      </c>
      <c r="AL1109" s="407">
        <f t="shared" ref="AL1109" si="3115">AL1108</f>
        <v>0</v>
      </c>
      <c r="AM1109" s="407">
        <f t="shared" ref="AM1109" si="3116">AM1108</f>
        <v>0</v>
      </c>
      <c r="AN1109" s="407">
        <f t="shared" ref="AN1109" si="3117">AN1108</f>
        <v>0</v>
      </c>
      <c r="AO1109" s="407">
        <f t="shared" ref="AO1109" si="3118">AO1108</f>
        <v>0</v>
      </c>
      <c r="AP1109" s="407">
        <f t="shared" ref="AP1109" si="3119">AP1108</f>
        <v>0</v>
      </c>
      <c r="AQ1109" s="407">
        <f t="shared" ref="AQ1109" si="3120">AQ1108</f>
        <v>0</v>
      </c>
      <c r="AR1109" s="407">
        <f t="shared" ref="AR1109" si="3121">AR1108</f>
        <v>0</v>
      </c>
      <c r="AS1109" s="303"/>
    </row>
    <row r="1110" spans="1:45" ht="15" hidden="1" customHeight="1" outlineLevel="1">
      <c r="A1110" s="521"/>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hidden="1" customHeight="1" outlineLevel="1">
      <c r="A1111" s="521">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hidden="1"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122">AF1111</f>
        <v>0</v>
      </c>
      <c r="AG1112" s="407">
        <f t="shared" ref="AG1112" si="3123">AG1111</f>
        <v>0</v>
      </c>
      <c r="AH1112" s="407">
        <f t="shared" ref="AH1112" si="3124">AH1111</f>
        <v>0</v>
      </c>
      <c r="AI1112" s="407">
        <f t="shared" ref="AI1112" si="3125">AI1111</f>
        <v>0</v>
      </c>
      <c r="AJ1112" s="407">
        <f t="shared" ref="AJ1112" si="3126">AJ1111</f>
        <v>0</v>
      </c>
      <c r="AK1112" s="407">
        <f t="shared" ref="AK1112" si="3127">AK1111</f>
        <v>0</v>
      </c>
      <c r="AL1112" s="407">
        <f t="shared" ref="AL1112" si="3128">AL1111</f>
        <v>0</v>
      </c>
      <c r="AM1112" s="407">
        <f t="shared" ref="AM1112" si="3129">AM1111</f>
        <v>0</v>
      </c>
      <c r="AN1112" s="407">
        <f t="shared" ref="AN1112" si="3130">AN1111</f>
        <v>0</v>
      </c>
      <c r="AO1112" s="407">
        <f t="shared" ref="AO1112" si="3131">AO1111</f>
        <v>0</v>
      </c>
      <c r="AP1112" s="407">
        <f t="shared" ref="AP1112" si="3132">AP1111</f>
        <v>0</v>
      </c>
      <c r="AQ1112" s="407">
        <f t="shared" ref="AQ1112" si="3133">AQ1111</f>
        <v>0</v>
      </c>
      <c r="AR1112" s="407">
        <f t="shared" ref="AR1112" si="3134">AR1111</f>
        <v>0</v>
      </c>
      <c r="AS1112" s="303"/>
    </row>
    <row r="1113" spans="1:45" ht="15" hidden="1"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hidden="1" customHeight="1" outlineLevel="1">
      <c r="A1114" s="521">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hidden="1"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135">AF1114</f>
        <v>0</v>
      </c>
      <c r="AG1115" s="407">
        <f t="shared" ref="AG1115" si="3136">AG1114</f>
        <v>0</v>
      </c>
      <c r="AH1115" s="407">
        <f t="shared" ref="AH1115" si="3137">AH1114</f>
        <v>0</v>
      </c>
      <c r="AI1115" s="407">
        <f t="shared" ref="AI1115" si="3138">AI1114</f>
        <v>0</v>
      </c>
      <c r="AJ1115" s="407">
        <f t="shared" ref="AJ1115" si="3139">AJ1114</f>
        <v>0</v>
      </c>
      <c r="AK1115" s="407">
        <f t="shared" ref="AK1115" si="3140">AK1114</f>
        <v>0</v>
      </c>
      <c r="AL1115" s="407">
        <f t="shared" ref="AL1115" si="3141">AL1114</f>
        <v>0</v>
      </c>
      <c r="AM1115" s="407">
        <f t="shared" ref="AM1115" si="3142">AM1114</f>
        <v>0</v>
      </c>
      <c r="AN1115" s="407">
        <f t="shared" ref="AN1115" si="3143">AN1114</f>
        <v>0</v>
      </c>
      <c r="AO1115" s="407">
        <f t="shared" ref="AO1115" si="3144">AO1114</f>
        <v>0</v>
      </c>
      <c r="AP1115" s="407">
        <f t="shared" ref="AP1115" si="3145">AP1114</f>
        <v>0</v>
      </c>
      <c r="AQ1115" s="407">
        <f t="shared" ref="AQ1115" si="3146">AQ1114</f>
        <v>0</v>
      </c>
      <c r="AR1115" s="407">
        <f t="shared" ref="AR1115" si="3147">AR1114</f>
        <v>0</v>
      </c>
      <c r="AS1115" s="303"/>
    </row>
    <row r="1116" spans="1:45" ht="15" hidden="1"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hidden="1" customHeight="1" outlineLevel="1">
      <c r="A1117" s="521">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hidden="1"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148">AF1117</f>
        <v>0</v>
      </c>
      <c r="AG1118" s="407">
        <f t="shared" ref="AG1118" si="3149">AG1117</f>
        <v>0</v>
      </c>
      <c r="AH1118" s="407">
        <f t="shared" ref="AH1118" si="3150">AH1117</f>
        <v>0</v>
      </c>
      <c r="AI1118" s="407">
        <f t="shared" ref="AI1118" si="3151">AI1117</f>
        <v>0</v>
      </c>
      <c r="AJ1118" s="407">
        <f t="shared" ref="AJ1118" si="3152">AJ1117</f>
        <v>0</v>
      </c>
      <c r="AK1118" s="407">
        <f t="shared" ref="AK1118" si="3153">AK1117</f>
        <v>0</v>
      </c>
      <c r="AL1118" s="407">
        <f t="shared" ref="AL1118" si="3154">AL1117</f>
        <v>0</v>
      </c>
      <c r="AM1118" s="407">
        <f t="shared" ref="AM1118" si="3155">AM1117</f>
        <v>0</v>
      </c>
      <c r="AN1118" s="407">
        <f t="shared" ref="AN1118" si="3156">AN1117</f>
        <v>0</v>
      </c>
      <c r="AO1118" s="407">
        <f t="shared" ref="AO1118" si="3157">AO1117</f>
        <v>0</v>
      </c>
      <c r="AP1118" s="407">
        <f t="shared" ref="AP1118" si="3158">AP1117</f>
        <v>0</v>
      </c>
      <c r="AQ1118" s="407">
        <f t="shared" ref="AQ1118" si="3159">AQ1117</f>
        <v>0</v>
      </c>
      <c r="AR1118" s="407">
        <f t="shared" ref="AR1118" si="3160">AR1117</f>
        <v>0</v>
      </c>
      <c r="AS1118" s="303"/>
    </row>
    <row r="1119" spans="1:45" ht="15" hidden="1"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hidden="1" customHeight="1" outlineLevel="1">
      <c r="A1120" s="521">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hidden="1"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161">AF1120</f>
        <v>0</v>
      </c>
      <c r="AG1121" s="407">
        <f t="shared" ref="AG1121" si="3162">AG1120</f>
        <v>0</v>
      </c>
      <c r="AH1121" s="407">
        <f t="shared" ref="AH1121" si="3163">AH1120</f>
        <v>0</v>
      </c>
      <c r="AI1121" s="407">
        <f t="shared" ref="AI1121" si="3164">AI1120</f>
        <v>0</v>
      </c>
      <c r="AJ1121" s="407">
        <f t="shared" ref="AJ1121" si="3165">AJ1120</f>
        <v>0</v>
      </c>
      <c r="AK1121" s="407">
        <f t="shared" ref="AK1121" si="3166">AK1120</f>
        <v>0</v>
      </c>
      <c r="AL1121" s="407">
        <f t="shared" ref="AL1121" si="3167">AL1120</f>
        <v>0</v>
      </c>
      <c r="AM1121" s="407">
        <f t="shared" ref="AM1121" si="3168">AM1120</f>
        <v>0</v>
      </c>
      <c r="AN1121" s="407">
        <f t="shared" ref="AN1121" si="3169">AN1120</f>
        <v>0</v>
      </c>
      <c r="AO1121" s="407">
        <f t="shared" ref="AO1121" si="3170">AO1120</f>
        <v>0</v>
      </c>
      <c r="AP1121" s="407">
        <f t="shared" ref="AP1121" si="3171">AP1120</f>
        <v>0</v>
      </c>
      <c r="AQ1121" s="407">
        <f t="shared" ref="AQ1121" si="3172">AQ1120</f>
        <v>0</v>
      </c>
      <c r="AR1121" s="407">
        <f t="shared" ref="AR1121" si="3173">AR1120</f>
        <v>0</v>
      </c>
      <c r="AS1121" s="303"/>
    </row>
    <row r="1122" spans="1:45" ht="15" hidden="1"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hidden="1" customHeight="1" outlineLevel="1">
      <c r="A1123" s="521">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hidden="1"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174">AF1123</f>
        <v>0</v>
      </c>
      <c r="AG1124" s="407">
        <f t="shared" ref="AG1124" si="3175">AG1123</f>
        <v>0</v>
      </c>
      <c r="AH1124" s="407">
        <f t="shared" ref="AH1124" si="3176">AH1123</f>
        <v>0</v>
      </c>
      <c r="AI1124" s="407">
        <f t="shared" ref="AI1124" si="3177">AI1123</f>
        <v>0</v>
      </c>
      <c r="AJ1124" s="407">
        <f t="shared" ref="AJ1124" si="3178">AJ1123</f>
        <v>0</v>
      </c>
      <c r="AK1124" s="407">
        <f t="shared" ref="AK1124" si="3179">AK1123</f>
        <v>0</v>
      </c>
      <c r="AL1124" s="407">
        <f t="shared" ref="AL1124" si="3180">AL1123</f>
        <v>0</v>
      </c>
      <c r="AM1124" s="407">
        <f t="shared" ref="AM1124" si="3181">AM1123</f>
        <v>0</v>
      </c>
      <c r="AN1124" s="407">
        <f t="shared" ref="AN1124" si="3182">AN1123</f>
        <v>0</v>
      </c>
      <c r="AO1124" s="407">
        <f t="shared" ref="AO1124" si="3183">AO1123</f>
        <v>0</v>
      </c>
      <c r="AP1124" s="407">
        <f t="shared" ref="AP1124" si="3184">AP1123</f>
        <v>0</v>
      </c>
      <c r="AQ1124" s="407">
        <f t="shared" ref="AQ1124" si="3185">AQ1123</f>
        <v>0</v>
      </c>
      <c r="AR1124" s="407">
        <f t="shared" ref="AR1124" si="3186">AR1123</f>
        <v>0</v>
      </c>
      <c r="AS1124" s="303"/>
    </row>
    <row r="1125" spans="1:45" ht="15" hidden="1"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hidden="1" customHeight="1" outlineLevel="1">
      <c r="A1126" s="521">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hidden="1"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464"/>
      <c r="R1127" s="292"/>
      <c r="S1127" s="292"/>
      <c r="T1127" s="292"/>
      <c r="U1127" s="292"/>
      <c r="V1127" s="292"/>
      <c r="W1127" s="292"/>
      <c r="X1127" s="292"/>
      <c r="Y1127" s="292"/>
      <c r="Z1127" s="292"/>
      <c r="AA1127" s="292"/>
      <c r="AB1127" s="292"/>
      <c r="AC1127" s="292"/>
      <c r="AD1127" s="292"/>
      <c r="AE1127" s="407">
        <f>AE1126</f>
        <v>0</v>
      </c>
      <c r="AF1127" s="407">
        <f t="shared" ref="AF1127" si="3187">AF1126</f>
        <v>0</v>
      </c>
      <c r="AG1127" s="407">
        <f t="shared" ref="AG1127" si="3188">AG1126</f>
        <v>0</v>
      </c>
      <c r="AH1127" s="407">
        <f t="shared" ref="AH1127" si="3189">AH1126</f>
        <v>0</v>
      </c>
      <c r="AI1127" s="407">
        <f t="shared" ref="AI1127" si="3190">AI1126</f>
        <v>0</v>
      </c>
      <c r="AJ1127" s="407">
        <f t="shared" ref="AJ1127" si="3191">AJ1126</f>
        <v>0</v>
      </c>
      <c r="AK1127" s="407">
        <f t="shared" ref="AK1127" si="3192">AK1126</f>
        <v>0</v>
      </c>
      <c r="AL1127" s="407">
        <f t="shared" ref="AL1127" si="3193">AL1126</f>
        <v>0</v>
      </c>
      <c r="AM1127" s="407">
        <f t="shared" ref="AM1127" si="3194">AM1126</f>
        <v>0</v>
      </c>
      <c r="AN1127" s="407">
        <f t="shared" ref="AN1127" si="3195">AN1126</f>
        <v>0</v>
      </c>
      <c r="AO1127" s="407">
        <f t="shared" ref="AO1127" si="3196">AO1126</f>
        <v>0</v>
      </c>
      <c r="AP1127" s="407">
        <f t="shared" ref="AP1127" si="3197">AP1126</f>
        <v>0</v>
      </c>
      <c r="AQ1127" s="407">
        <f t="shared" ref="AQ1127" si="3198">AQ1126</f>
        <v>0</v>
      </c>
      <c r="AR1127" s="407">
        <f t="shared" ref="AR1127" si="3199">AR1126</f>
        <v>0</v>
      </c>
      <c r="AS1127" s="303"/>
    </row>
    <row r="1128" spans="1:45" ht="15" hidden="1"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hidden="1" customHeight="1" outlineLevel="1">
      <c r="A1129" s="521">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hidden="1"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200">AF1129</f>
        <v>0</v>
      </c>
      <c r="AG1130" s="407">
        <f t="shared" ref="AG1130" si="3201">AG1129</f>
        <v>0</v>
      </c>
      <c r="AH1130" s="407">
        <f t="shared" ref="AH1130" si="3202">AH1129</f>
        <v>0</v>
      </c>
      <c r="AI1130" s="407">
        <f t="shared" ref="AI1130" si="3203">AI1129</f>
        <v>0</v>
      </c>
      <c r="AJ1130" s="407">
        <f t="shared" ref="AJ1130" si="3204">AJ1129</f>
        <v>0</v>
      </c>
      <c r="AK1130" s="407">
        <f t="shared" ref="AK1130" si="3205">AK1129</f>
        <v>0</v>
      </c>
      <c r="AL1130" s="407">
        <f t="shared" ref="AL1130" si="3206">AL1129</f>
        <v>0</v>
      </c>
      <c r="AM1130" s="407">
        <f t="shared" ref="AM1130" si="3207">AM1129</f>
        <v>0</v>
      </c>
      <c r="AN1130" s="407">
        <f t="shared" ref="AN1130" si="3208">AN1129</f>
        <v>0</v>
      </c>
      <c r="AO1130" s="407">
        <f t="shared" ref="AO1130" si="3209">AO1129</f>
        <v>0</v>
      </c>
      <c r="AP1130" s="407">
        <f t="shared" ref="AP1130" si="3210">AP1129</f>
        <v>0</v>
      </c>
      <c r="AQ1130" s="407">
        <f t="shared" ref="AQ1130" si="3211">AQ1129</f>
        <v>0</v>
      </c>
      <c r="AR1130" s="407">
        <f t="shared" ref="AR1130" si="3212">AR1129</f>
        <v>0</v>
      </c>
      <c r="AS1130" s="303"/>
    </row>
    <row r="1131" spans="1:45" ht="15" hidden="1"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hidden="1" customHeight="1" outlineLevel="1">
      <c r="A1132" s="521">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hidden="1"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213">AF1132</f>
        <v>0</v>
      </c>
      <c r="AG1133" s="407">
        <f t="shared" ref="AG1133" si="3214">AG1132</f>
        <v>0</v>
      </c>
      <c r="AH1133" s="407">
        <f t="shared" ref="AH1133" si="3215">AH1132</f>
        <v>0</v>
      </c>
      <c r="AI1133" s="407">
        <f t="shared" ref="AI1133" si="3216">AI1132</f>
        <v>0</v>
      </c>
      <c r="AJ1133" s="407">
        <f t="shared" ref="AJ1133" si="3217">AJ1132</f>
        <v>0</v>
      </c>
      <c r="AK1133" s="407">
        <f t="shared" ref="AK1133" si="3218">AK1132</f>
        <v>0</v>
      </c>
      <c r="AL1133" s="407">
        <f t="shared" ref="AL1133" si="3219">AL1132</f>
        <v>0</v>
      </c>
      <c r="AM1133" s="407">
        <f t="shared" ref="AM1133" si="3220">AM1132</f>
        <v>0</v>
      </c>
      <c r="AN1133" s="407">
        <f t="shared" ref="AN1133" si="3221">AN1132</f>
        <v>0</v>
      </c>
      <c r="AO1133" s="407">
        <f t="shared" ref="AO1133" si="3222">AO1132</f>
        <v>0</v>
      </c>
      <c r="AP1133" s="407">
        <f t="shared" ref="AP1133" si="3223">AP1132</f>
        <v>0</v>
      </c>
      <c r="AQ1133" s="407">
        <f t="shared" ref="AQ1133" si="3224">AQ1132</f>
        <v>0</v>
      </c>
      <c r="AR1133" s="407">
        <f t="shared" ref="AR1133" si="3225">AR1132</f>
        <v>0</v>
      </c>
      <c r="AS1133" s="303"/>
    </row>
    <row r="1134" spans="1:45" ht="15" hidden="1"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450000000000003" hidden="1" customHeight="1" outlineLevel="1">
      <c r="A1135" s="521">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hidden="1"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226">AF1135</f>
        <v>0</v>
      </c>
      <c r="AG1136" s="407">
        <f t="shared" ref="AG1136" si="3227">AG1135</f>
        <v>0</v>
      </c>
      <c r="AH1136" s="407">
        <f t="shared" ref="AH1136" si="3228">AH1135</f>
        <v>0</v>
      </c>
      <c r="AI1136" s="407">
        <f t="shared" ref="AI1136" si="3229">AI1135</f>
        <v>0</v>
      </c>
      <c r="AJ1136" s="407">
        <f t="shared" ref="AJ1136" si="3230">AJ1135</f>
        <v>0</v>
      </c>
      <c r="AK1136" s="407">
        <f t="shared" ref="AK1136" si="3231">AK1135</f>
        <v>0</v>
      </c>
      <c r="AL1136" s="407">
        <f t="shared" ref="AL1136" si="3232">AL1135</f>
        <v>0</v>
      </c>
      <c r="AM1136" s="407">
        <f t="shared" ref="AM1136" si="3233">AM1135</f>
        <v>0</v>
      </c>
      <c r="AN1136" s="407">
        <f t="shared" ref="AN1136" si="3234">AN1135</f>
        <v>0</v>
      </c>
      <c r="AO1136" s="407">
        <f t="shared" ref="AO1136" si="3235">AO1135</f>
        <v>0</v>
      </c>
      <c r="AP1136" s="407">
        <f t="shared" ref="AP1136" si="3236">AP1135</f>
        <v>0</v>
      </c>
      <c r="AQ1136" s="407">
        <f t="shared" ref="AQ1136" si="3237">AQ1135</f>
        <v>0</v>
      </c>
      <c r="AR1136" s="407">
        <f t="shared" ref="AR1136" si="3238">AR1135</f>
        <v>0</v>
      </c>
      <c r="AS1136" s="303"/>
    </row>
    <row r="1137" spans="1:45" ht="15" hidden="1"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hidden="1" customHeight="1" outlineLevel="1">
      <c r="A1138" s="521">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hidden="1"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239">AF1138</f>
        <v>0</v>
      </c>
      <c r="AG1139" s="407">
        <f t="shared" ref="AG1139" si="3240">AG1138</f>
        <v>0</v>
      </c>
      <c r="AH1139" s="407">
        <f t="shared" ref="AH1139" si="3241">AH1138</f>
        <v>0</v>
      </c>
      <c r="AI1139" s="407">
        <f t="shared" ref="AI1139" si="3242">AI1138</f>
        <v>0</v>
      </c>
      <c r="AJ1139" s="407">
        <f t="shared" ref="AJ1139" si="3243">AJ1138</f>
        <v>0</v>
      </c>
      <c r="AK1139" s="407">
        <f t="shared" ref="AK1139" si="3244">AK1138</f>
        <v>0</v>
      </c>
      <c r="AL1139" s="407">
        <f t="shared" ref="AL1139" si="3245">AL1138</f>
        <v>0</v>
      </c>
      <c r="AM1139" s="407">
        <f t="shared" ref="AM1139" si="3246">AM1138</f>
        <v>0</v>
      </c>
      <c r="AN1139" s="407">
        <f t="shared" ref="AN1139" si="3247">AN1138</f>
        <v>0</v>
      </c>
      <c r="AO1139" s="407">
        <f t="shared" ref="AO1139" si="3248">AO1138</f>
        <v>0</v>
      </c>
      <c r="AP1139" s="407">
        <f t="shared" ref="AP1139" si="3249">AP1138</f>
        <v>0</v>
      </c>
      <c r="AQ1139" s="407">
        <f t="shared" ref="AQ1139" si="3250">AQ1138</f>
        <v>0</v>
      </c>
      <c r="AR1139" s="407">
        <f t="shared" ref="AR1139" si="3251">AR1138</f>
        <v>0</v>
      </c>
      <c r="AS1139" s="303"/>
    </row>
    <row r="1140" spans="1:45" ht="15" hidden="1"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450000000000003" hidden="1" customHeight="1" outlineLevel="1">
      <c r="A1141" s="521">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hidden="1"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252">AF1141</f>
        <v>0</v>
      </c>
      <c r="AG1142" s="407">
        <f t="shared" ref="AG1142" si="3253">AG1141</f>
        <v>0</v>
      </c>
      <c r="AH1142" s="407">
        <f t="shared" ref="AH1142" si="3254">AH1141</f>
        <v>0</v>
      </c>
      <c r="AI1142" s="407">
        <f t="shared" ref="AI1142" si="3255">AI1141</f>
        <v>0</v>
      </c>
      <c r="AJ1142" s="407">
        <f t="shared" ref="AJ1142" si="3256">AJ1141</f>
        <v>0</v>
      </c>
      <c r="AK1142" s="407">
        <f t="shared" ref="AK1142" si="3257">AK1141</f>
        <v>0</v>
      </c>
      <c r="AL1142" s="407">
        <f t="shared" ref="AL1142" si="3258">AL1141</f>
        <v>0</v>
      </c>
      <c r="AM1142" s="407">
        <f t="shared" ref="AM1142" si="3259">AM1141</f>
        <v>0</v>
      </c>
      <c r="AN1142" s="407">
        <f t="shared" ref="AN1142" si="3260">AN1141</f>
        <v>0</v>
      </c>
      <c r="AO1142" s="407">
        <f t="shared" ref="AO1142" si="3261">AO1141</f>
        <v>0</v>
      </c>
      <c r="AP1142" s="407">
        <f t="shared" ref="AP1142" si="3262">AP1141</f>
        <v>0</v>
      </c>
      <c r="AQ1142" s="407">
        <f t="shared" ref="AQ1142" si="3263">AQ1141</f>
        <v>0</v>
      </c>
      <c r="AR1142" s="407">
        <f t="shared" ref="AR1142" si="3264">AR1141</f>
        <v>0</v>
      </c>
      <c r="AS1142" s="303"/>
    </row>
    <row r="1143" spans="1:45" ht="15" hidden="1"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hidden="1" customHeight="1" outlineLevel="1">
      <c r="A1144" s="521">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hidden="1"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265">AF1144</f>
        <v>0</v>
      </c>
      <c r="AG1145" s="407">
        <f t="shared" ref="AG1145" si="3266">AG1144</f>
        <v>0</v>
      </c>
      <c r="AH1145" s="407">
        <f t="shared" ref="AH1145" si="3267">AH1144</f>
        <v>0</v>
      </c>
      <c r="AI1145" s="407">
        <f t="shared" ref="AI1145" si="3268">AI1144</f>
        <v>0</v>
      </c>
      <c r="AJ1145" s="407">
        <f t="shared" ref="AJ1145" si="3269">AJ1144</f>
        <v>0</v>
      </c>
      <c r="AK1145" s="407">
        <f t="shared" ref="AK1145" si="3270">AK1144</f>
        <v>0</v>
      </c>
      <c r="AL1145" s="407">
        <f t="shared" ref="AL1145" si="3271">AL1144</f>
        <v>0</v>
      </c>
      <c r="AM1145" s="407">
        <f t="shared" ref="AM1145" si="3272">AM1144</f>
        <v>0</v>
      </c>
      <c r="AN1145" s="407">
        <f t="shared" ref="AN1145" si="3273">AN1144</f>
        <v>0</v>
      </c>
      <c r="AO1145" s="407">
        <f t="shared" ref="AO1145" si="3274">AO1144</f>
        <v>0</v>
      </c>
      <c r="AP1145" s="407">
        <f t="shared" ref="AP1145" si="3275">AP1144</f>
        <v>0</v>
      </c>
      <c r="AQ1145" s="407">
        <f t="shared" ref="AQ1145" si="3276">AQ1144</f>
        <v>0</v>
      </c>
      <c r="AR1145" s="407">
        <f t="shared" ref="AR1145" si="3277">AR1144</f>
        <v>0</v>
      </c>
      <c r="AS1145" s="303"/>
    </row>
    <row r="1146" spans="1:45" ht="15" hidden="1"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hidden="1" customHeight="1" outlineLevel="1">
      <c r="A1147" s="521">
        <v>49</v>
      </c>
      <c r="B1147" s="424" t="s">
        <v>141</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hidden="1"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278">AF1147</f>
        <v>0</v>
      </c>
      <c r="AG1148" s="407">
        <f t="shared" ref="AG1148" si="3279">AG1147</f>
        <v>0</v>
      </c>
      <c r="AH1148" s="407">
        <f t="shared" ref="AH1148" si="3280">AH1147</f>
        <v>0</v>
      </c>
      <c r="AI1148" s="407">
        <f t="shared" ref="AI1148" si="3281">AI1147</f>
        <v>0</v>
      </c>
      <c r="AJ1148" s="407">
        <f t="shared" ref="AJ1148" si="3282">AJ1147</f>
        <v>0</v>
      </c>
      <c r="AK1148" s="407">
        <f t="shared" ref="AK1148" si="3283">AK1147</f>
        <v>0</v>
      </c>
      <c r="AL1148" s="407">
        <f t="shared" ref="AL1148" si="3284">AL1147</f>
        <v>0</v>
      </c>
      <c r="AM1148" s="407">
        <f t="shared" ref="AM1148" si="3285">AM1147</f>
        <v>0</v>
      </c>
      <c r="AN1148" s="407">
        <f t="shared" ref="AN1148" si="3286">AN1147</f>
        <v>0</v>
      </c>
      <c r="AO1148" s="407">
        <f t="shared" ref="AO1148" si="3287">AO1147</f>
        <v>0</v>
      </c>
      <c r="AP1148" s="407">
        <f t="shared" ref="AP1148" si="3288">AP1147</f>
        <v>0</v>
      </c>
      <c r="AQ1148" s="407">
        <f t="shared" ref="AQ1148" si="3289">AQ1147</f>
        <v>0</v>
      </c>
      <c r="AR1148" s="407">
        <f t="shared" ref="AR1148" si="3290">AR1147</f>
        <v>0</v>
      </c>
      <c r="AS1148" s="303"/>
    </row>
    <row r="1149" spans="1:45" ht="15" hidden="1" customHeight="1" outlineLevel="1">
      <c r="A1149" s="521"/>
      <c r="B1149" s="291"/>
      <c r="C1149" s="288"/>
      <c r="D1149" s="759"/>
      <c r="E1149" s="759"/>
      <c r="F1149" s="759"/>
      <c r="G1149" s="759"/>
      <c r="H1149" s="759"/>
      <c r="I1149" s="759"/>
      <c r="J1149" s="759"/>
      <c r="K1149" s="759"/>
      <c r="L1149" s="759"/>
      <c r="M1149" s="759"/>
      <c r="N1149" s="759"/>
      <c r="O1149" s="759"/>
      <c r="P1149" s="759"/>
      <c r="Q1149" s="759"/>
      <c r="R1149" s="759"/>
      <c r="S1149" s="759"/>
      <c r="T1149" s="759"/>
      <c r="U1149" s="759"/>
      <c r="V1149" s="759"/>
      <c r="W1149" s="759"/>
      <c r="X1149" s="759"/>
      <c r="Y1149" s="759"/>
      <c r="Z1149" s="759"/>
      <c r="AA1149" s="759"/>
      <c r="AB1149" s="759"/>
      <c r="AC1149" s="759"/>
      <c r="AD1149" s="759"/>
      <c r="AE1149" s="407"/>
      <c r="AF1149" s="407"/>
      <c r="AG1149" s="407"/>
      <c r="AH1149" s="407"/>
      <c r="AI1149" s="407"/>
      <c r="AJ1149" s="407"/>
      <c r="AK1149" s="407"/>
      <c r="AL1149" s="407"/>
      <c r="AM1149" s="407"/>
      <c r="AN1149" s="407"/>
      <c r="AO1149" s="407"/>
      <c r="AP1149" s="407"/>
      <c r="AQ1149" s="407"/>
      <c r="AR1149" s="407"/>
      <c r="AS1149" s="303"/>
    </row>
    <row r="1150" spans="1:45" ht="15.75" hidden="1" outlineLevel="1">
      <c r="A1150" s="521"/>
      <c r="B1150" s="764" t="s">
        <v>934</v>
      </c>
      <c r="AS1150" s="760"/>
    </row>
    <row r="1151" spans="1:45" hidden="1" outlineLevel="1">
      <c r="A1151" s="521">
        <v>50</v>
      </c>
      <c r="B1151" s="291"/>
      <c r="AS1151" s="760"/>
    </row>
    <row r="1152" spans="1:45" ht="15.75" hidden="1" outlineLevel="1">
      <c r="A1152" s="521"/>
      <c r="B1152" s="424" t="s">
        <v>933</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hidden="1" outlineLevel="1">
      <c r="A1153" s="521"/>
      <c r="B1153" s="291" t="s">
        <v>345</v>
      </c>
      <c r="C1153" s="288" t="s">
        <v>163</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291">AF1152</f>
        <v>0</v>
      </c>
      <c r="AG1153" s="407">
        <f t="shared" si="3291"/>
        <v>0</v>
      </c>
      <c r="AH1153" s="407">
        <f t="shared" si="3291"/>
        <v>0</v>
      </c>
      <c r="AI1153" s="407">
        <f t="shared" si="3291"/>
        <v>0</v>
      </c>
      <c r="AJ1153" s="407">
        <f t="shared" si="3291"/>
        <v>0</v>
      </c>
      <c r="AK1153" s="407">
        <f t="shared" si="3291"/>
        <v>0</v>
      </c>
      <c r="AL1153" s="407">
        <f t="shared" si="3291"/>
        <v>0</v>
      </c>
      <c r="AM1153" s="407">
        <f t="shared" si="3291"/>
        <v>0</v>
      </c>
      <c r="AN1153" s="407">
        <f t="shared" si="3291"/>
        <v>0</v>
      </c>
      <c r="AO1153" s="407">
        <f t="shared" si="3291"/>
        <v>0</v>
      </c>
      <c r="AP1153" s="407">
        <f t="shared" si="3291"/>
        <v>0</v>
      </c>
      <c r="AQ1153" s="407">
        <f t="shared" si="3291"/>
        <v>0</v>
      </c>
      <c r="AR1153" s="407">
        <f t="shared" si="3291"/>
        <v>0</v>
      </c>
      <c r="AS1153" s="303"/>
    </row>
    <row r="1154" spans="1:45" hidden="1" outlineLevel="1">
      <c r="A1154" s="521"/>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ollapsed="1">
      <c r="B1155" s="324" t="s">
        <v>346</v>
      </c>
      <c r="C1155" s="326"/>
      <c r="D1155" s="326">
        <f>SUM(D993:D1148)</f>
        <v>368065</v>
      </c>
      <c r="E1155" s="326"/>
      <c r="F1155" s="326"/>
      <c r="G1155" s="326"/>
      <c r="H1155" s="326"/>
      <c r="I1155" s="326"/>
      <c r="J1155" s="326"/>
      <c r="K1155" s="326"/>
      <c r="L1155" s="326"/>
      <c r="M1155" s="326"/>
      <c r="N1155" s="326"/>
      <c r="O1155" s="326"/>
      <c r="P1155" s="326"/>
      <c r="Q1155" s="326"/>
      <c r="R1155" s="326">
        <f>SUM(R993:R1148)</f>
        <v>67</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69932.350000000006</v>
      </c>
      <c r="AG1155" s="326">
        <f>IF(AG991="kw",SUMPRODUCT($Q$993:$Q$1153,$R$993:$R$1153,AG993:AG1153),SUMPRODUCT($D$993:$D$1153,AG993:AG1153))</f>
        <v>651.24</v>
      </c>
      <c r="AH1155" s="326">
        <f t="shared" ref="AH1155:AR1155" si="3292">IF(AH991="kw",SUMPRODUCT($Q$993:$Q$1153,$R$993:$R$1153,AH993:AH1153),SUMPRODUCT($D$993:$D$1153,AH993:AH1153))</f>
        <v>0</v>
      </c>
      <c r="AI1155" s="326">
        <f t="shared" si="3292"/>
        <v>0</v>
      </c>
      <c r="AJ1155" s="326">
        <f t="shared" si="3292"/>
        <v>0</v>
      </c>
      <c r="AK1155" s="326">
        <f t="shared" si="3292"/>
        <v>0</v>
      </c>
      <c r="AL1155" s="326">
        <f t="shared" si="3292"/>
        <v>0</v>
      </c>
      <c r="AM1155" s="326">
        <f t="shared" si="3292"/>
        <v>0</v>
      </c>
      <c r="AN1155" s="326">
        <f t="shared" si="3292"/>
        <v>0</v>
      </c>
      <c r="AO1155" s="326">
        <f t="shared" si="3292"/>
        <v>0</v>
      </c>
      <c r="AP1155" s="326">
        <f t="shared" si="3292"/>
        <v>0</v>
      </c>
      <c r="AQ1155" s="326">
        <f t="shared" si="3292"/>
        <v>0</v>
      </c>
      <c r="AR1155" s="326">
        <f t="shared" si="3292"/>
        <v>0</v>
      </c>
      <c r="AS1155" s="327"/>
    </row>
    <row r="1156" spans="1:45" ht="15.75">
      <c r="B1156" s="387" t="s">
        <v>347</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Threshold'!$B$42:$Q$60,12,FALSE)</f>
        <v>1345003</v>
      </c>
      <c r="AF1156" s="388">
        <f>HLOOKUP(AF990,'2. LRAMVA Threshold'!$B$42:$Q$53,12,FALSE)</f>
        <v>543085</v>
      </c>
      <c r="AG1156" s="388">
        <f>HLOOKUP(AG795,'2. LRAMVA Threshold'!$B$42:$Q$53,12,FALSE)</f>
        <v>10671</v>
      </c>
      <c r="AH1156" s="388">
        <f>HLOOKUP(AH795,'2. LRAMVA Threshold'!$B$42:$Q$53,12,FALSE)</f>
        <v>196</v>
      </c>
      <c r="AI1156" s="388">
        <f>HLOOKUP(AI795,'2. LRAMVA Threshold'!$B$42:$Q$53,12,FALSE)</f>
        <v>4684</v>
      </c>
      <c r="AJ1156" s="388">
        <f>HLOOKUP(AJ795,'2. LRAMVA Threshold'!$B$42:$Q$53,12,FALSE)</f>
        <v>0</v>
      </c>
      <c r="AK1156" s="388">
        <f>HLOOKUP(AK795,'2. LRAMVA Threshold'!$B$42:$Q$53,12,FALSE)</f>
        <v>0</v>
      </c>
      <c r="AL1156" s="388">
        <f>HLOOKUP(AL795,'2. LRAMVA Threshold'!$B$42:$Q$53,12,FALSE)</f>
        <v>0</v>
      </c>
      <c r="AM1156" s="388">
        <f>HLOOKUP(AM795,'2. LRAMVA Threshold'!$B$42:$Q$53,12,FALSE)</f>
        <v>0</v>
      </c>
      <c r="AN1156" s="388">
        <f>HLOOKUP(AN795,'2. LRAMVA Threshold'!$B$42:$Q$53,12,FALSE)</f>
        <v>0</v>
      </c>
      <c r="AO1156" s="388">
        <f>HLOOKUP(AO795,'2. LRAMVA Threshold'!$B$42:$Q$53,12,FALSE)</f>
        <v>0</v>
      </c>
      <c r="AP1156" s="388">
        <f>HLOOKUP(AP795,'2. LRAMVA Threshold'!$B$42:$Q$53,12,FALSE)</f>
        <v>0</v>
      </c>
      <c r="AQ1156" s="388">
        <f>HLOOKUP(AQ795,'2. LRAMVA Threshold'!$B$42:$Q$53,12,FALSE)</f>
        <v>0</v>
      </c>
      <c r="AR1156" s="388">
        <f>HLOOKUP(AR795,'2. LRAMVA Threshold'!$B$42:$Q$53,12,FALSE)</f>
        <v>0</v>
      </c>
      <c r="AS1156" s="438"/>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82"/>
    </row>
    <row r="1158" spans="1:45">
      <c r="B1158" s="321" t="s">
        <v>348</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25">
        <f>HLOOKUP(AE$35,'3.  Distribution Rates'!$C$122:$P$135,12,FALSE)</f>
        <v>0</v>
      </c>
      <c r="AF1158" s="825">
        <f>HLOOKUP(AF$35,'3.  Distribution Rates'!$C$122:$P$135,12,FALSE)</f>
        <v>1.4500000000000001E-2</v>
      </c>
      <c r="AG1158" s="338">
        <f>HLOOKUP(AG$35,'3.  Distribution Rates'!$C$122:$P$135,12,FALSE)</f>
        <v>3.4224999999999999</v>
      </c>
      <c r="AH1158" s="338">
        <f>HLOOKUP(AH$35,'3.  Distribution Rates'!$C$122:$P$135,12,FALSE)</f>
        <v>16.1921</v>
      </c>
      <c r="AI1158" s="338">
        <f>HLOOKUP(AI$35,'3.  Distribution Rates'!$C$122:$P$135,12,FALSE)</f>
        <v>1.2500000000000001E-2</v>
      </c>
      <c r="AJ1158" s="338">
        <f>HLOOKUP(AJ$35,'3.  Distribution Rates'!$C$122:$P$135,12,FALSE)</f>
        <v>0</v>
      </c>
      <c r="AK1158" s="338">
        <f>HLOOKUP(AK$35,'3.  Distribution Rates'!$C$122:$P$135,12,FALSE)</f>
        <v>0</v>
      </c>
      <c r="AL1158" s="338">
        <f>HLOOKUP(AL$35,'3.  Distribution Rates'!$C$122:$P$135,12,FALSE)</f>
        <v>0</v>
      </c>
      <c r="AM1158" s="338">
        <f>HLOOKUP(AM$35,'3.  Distribution Rates'!$C$122:$P$135,12,FALSE)</f>
        <v>0</v>
      </c>
      <c r="AN1158" s="338">
        <f>HLOOKUP(AN$35,'3.  Distribution Rates'!$C$122:$P$135,12,FALSE)</f>
        <v>0</v>
      </c>
      <c r="AO1158" s="338">
        <f>HLOOKUP(AO$35,'3.  Distribution Rates'!$C$122:$P$135,12,FALSE)</f>
        <v>0</v>
      </c>
      <c r="AP1158" s="338">
        <f>HLOOKUP(AP$35,'3.  Distribution Rates'!$C$122:$P$135,12,FALSE)</f>
        <v>0</v>
      </c>
      <c r="AQ1158" s="338">
        <f>HLOOKUP(AQ$35,'3.  Distribution Rates'!$C$122:$P$135,12,FALSE)</f>
        <v>0</v>
      </c>
      <c r="AR1158" s="338">
        <f>HLOOKUP(AR$35,'3.  Distribution Rates'!$C$122:$P$135,12,FALSE)</f>
        <v>0</v>
      </c>
      <c r="AS1158" s="783"/>
    </row>
    <row r="1159" spans="1:45">
      <c r="B1159" s="321" t="s">
        <v>352</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1756.9581588999999</v>
      </c>
      <c r="AG1159" s="374">
        <f>'4.  2011-2014 LRAM'!AO143*AG1158</f>
        <v>2086.2820739999997</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84">
        <f t="shared" ref="AS1159:AS1168" si="3293">SUM(AE1159:AR1159)</f>
        <v>3843.2402328999997</v>
      </c>
    </row>
    <row r="1160" spans="1:45">
      <c r="B1160" s="321" t="s">
        <v>353</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306.762</v>
      </c>
      <c r="AG1160" s="374">
        <f>'4.  2011-2014 LRAM'!AO282*AG1158</f>
        <v>5610.9834000000001</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84">
        <f t="shared" si="3293"/>
        <v>5917.7453999999998</v>
      </c>
    </row>
    <row r="1161" spans="1:45">
      <c r="B1161" s="321" t="s">
        <v>354</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8789.0192700000007</v>
      </c>
      <c r="AG1161" s="374">
        <f>'4.  2011-2014 LRAM'!AO418*AG1158</f>
        <v>4108.6427999999996</v>
      </c>
      <c r="AH1161" s="374">
        <f>'4.  2011-2014 LRAM'!AP418*AH1158</f>
        <v>0</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84">
        <f t="shared" si="3293"/>
        <v>12897.66207</v>
      </c>
    </row>
    <row r="1162" spans="1:45">
      <c r="B1162" s="321" t="s">
        <v>355</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LRAM'!AM555*AE1158</f>
        <v>0</v>
      </c>
      <c r="AF1162" s="374">
        <f>'4.  2011-2014 LRAM'!AN555*AF1158</f>
        <v>11850.826800000001</v>
      </c>
      <c r="AG1162" s="374">
        <f>'4.  2011-2014 LRAM'!AO555*AG1158</f>
        <v>1922.076</v>
      </c>
      <c r="AH1162" s="374">
        <f>'4.  2011-2014 LRAM'!AP555*AH1158</f>
        <v>0</v>
      </c>
      <c r="AI1162" s="374">
        <f>'4.  2011-2014 LRAM'!AQ555*AI1158</f>
        <v>0</v>
      </c>
      <c r="AJ1162" s="374">
        <f>'4.  2011-2014 LRAM'!AR555*AJ1158</f>
        <v>0</v>
      </c>
      <c r="AK1162" s="374">
        <f>'4.  2011-2014 LRAM'!AS555*AK1158</f>
        <v>0</v>
      </c>
      <c r="AL1162" s="374">
        <f>'4.  2011-2014 LRAM'!AT555*AL1158</f>
        <v>0</v>
      </c>
      <c r="AM1162" s="374">
        <f>'4.  2011-2014 LRAM'!AU555*AM1158</f>
        <v>0</v>
      </c>
      <c r="AN1162" s="374">
        <f>'4.  2011-2014 LRAM'!AV555*AN1158</f>
        <v>0</v>
      </c>
      <c r="AO1162" s="374">
        <f>'4.  2011-2014 LRAM'!AW555*AO1158</f>
        <v>0</v>
      </c>
      <c r="AP1162" s="374">
        <f>'4.  2011-2014 LRAM'!AX555*AP1158</f>
        <v>0</v>
      </c>
      <c r="AQ1162" s="374">
        <f>'4.  2011-2014 LRAM'!AY555*AQ1158</f>
        <v>0</v>
      </c>
      <c r="AR1162" s="374">
        <f>'4.  2011-2014 LRAM'!AZ555*AR1158</f>
        <v>0</v>
      </c>
      <c r="AS1162" s="784">
        <f>SUM(AE1162:AR1162)</f>
        <v>13772.9028</v>
      </c>
    </row>
    <row r="1163" spans="1:45">
      <c r="B1163" s="321" t="s">
        <v>356</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294">AF212*AF1158</f>
        <v>7991.2496570000003</v>
      </c>
      <c r="AG1163" s="374">
        <f t="shared" si="3294"/>
        <v>4325.5909679999995</v>
      </c>
      <c r="AH1163" s="374">
        <f t="shared" si="3294"/>
        <v>0</v>
      </c>
      <c r="AI1163" s="374">
        <f t="shared" si="3294"/>
        <v>0</v>
      </c>
      <c r="AJ1163" s="374">
        <f t="shared" si="3294"/>
        <v>0</v>
      </c>
      <c r="AK1163" s="374">
        <f t="shared" si="3294"/>
        <v>0</v>
      </c>
      <c r="AL1163" s="374">
        <f t="shared" si="3294"/>
        <v>0</v>
      </c>
      <c r="AM1163" s="374">
        <f t="shared" si="3294"/>
        <v>0</v>
      </c>
      <c r="AN1163" s="374">
        <f t="shared" si="3294"/>
        <v>0</v>
      </c>
      <c r="AO1163" s="374">
        <f t="shared" si="3294"/>
        <v>0</v>
      </c>
      <c r="AP1163" s="374">
        <f t="shared" si="3294"/>
        <v>0</v>
      </c>
      <c r="AQ1163" s="374">
        <f t="shared" si="3294"/>
        <v>0</v>
      </c>
      <c r="AR1163" s="374">
        <f t="shared" si="3294"/>
        <v>0</v>
      </c>
      <c r="AS1163" s="784">
        <f t="shared" si="3293"/>
        <v>12316.840625000001</v>
      </c>
    </row>
    <row r="1164" spans="1:45">
      <c r="B1164" s="321" t="s">
        <v>357</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295">AF402*AF1158</f>
        <v>6779.3982428000008</v>
      </c>
      <c r="AG1164" s="374">
        <f t="shared" si="3295"/>
        <v>3190.7940119999998</v>
      </c>
      <c r="AH1164" s="374">
        <f t="shared" si="3295"/>
        <v>0</v>
      </c>
      <c r="AI1164" s="374">
        <f t="shared" si="3295"/>
        <v>0</v>
      </c>
      <c r="AJ1164" s="374">
        <f t="shared" si="3295"/>
        <v>0</v>
      </c>
      <c r="AK1164" s="374">
        <f t="shared" si="3295"/>
        <v>0</v>
      </c>
      <c r="AL1164" s="374">
        <f t="shared" si="3295"/>
        <v>0</v>
      </c>
      <c r="AM1164" s="374">
        <f t="shared" si="3295"/>
        <v>0</v>
      </c>
      <c r="AN1164" s="374">
        <f t="shared" si="3295"/>
        <v>0</v>
      </c>
      <c r="AO1164" s="374">
        <f t="shared" si="3295"/>
        <v>0</v>
      </c>
      <c r="AP1164" s="374">
        <f t="shared" si="3295"/>
        <v>0</v>
      </c>
      <c r="AQ1164" s="374">
        <f t="shared" si="3295"/>
        <v>0</v>
      </c>
      <c r="AR1164" s="374">
        <f t="shared" si="3295"/>
        <v>0</v>
      </c>
      <c r="AS1164" s="784">
        <f t="shared" si="3293"/>
        <v>9970.1922548000002</v>
      </c>
    </row>
    <row r="1165" spans="1:45">
      <c r="B1165" s="321" t="s">
        <v>358</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296">AF592*AF1158</f>
        <v>1601.3543828500001</v>
      </c>
      <c r="AG1165" s="374">
        <f t="shared" si="3296"/>
        <v>12877.712063999999</v>
      </c>
      <c r="AH1165" s="374">
        <f t="shared" si="3296"/>
        <v>42344.03843208</v>
      </c>
      <c r="AI1165" s="374">
        <f t="shared" si="3296"/>
        <v>0</v>
      </c>
      <c r="AJ1165" s="374">
        <f t="shared" si="3296"/>
        <v>0</v>
      </c>
      <c r="AK1165" s="374">
        <f t="shared" si="3296"/>
        <v>0</v>
      </c>
      <c r="AL1165" s="374">
        <f t="shared" si="3296"/>
        <v>0</v>
      </c>
      <c r="AM1165" s="374">
        <f t="shared" si="3296"/>
        <v>0</v>
      </c>
      <c r="AN1165" s="374">
        <f t="shared" si="3296"/>
        <v>0</v>
      </c>
      <c r="AO1165" s="374">
        <f t="shared" si="3296"/>
        <v>0</v>
      </c>
      <c r="AP1165" s="374">
        <f t="shared" si="3296"/>
        <v>0</v>
      </c>
      <c r="AQ1165" s="374">
        <f t="shared" si="3296"/>
        <v>0</v>
      </c>
      <c r="AR1165" s="374">
        <f t="shared" si="3296"/>
        <v>0</v>
      </c>
      <c r="AS1165" s="784">
        <f t="shared" si="3293"/>
        <v>56823.104878929997</v>
      </c>
    </row>
    <row r="1166" spans="1:45">
      <c r="B1166" s="321" t="s">
        <v>359</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 t="shared" ref="AF1166:AR1166" si="3297">AF782*AF1158</f>
        <v>2617.5807384226214</v>
      </c>
      <c r="AG1166" s="374">
        <f t="shared" si="3297"/>
        <v>10124.9871</v>
      </c>
      <c r="AH1166" s="374">
        <f t="shared" si="3297"/>
        <v>0</v>
      </c>
      <c r="AI1166" s="374">
        <f t="shared" si="3297"/>
        <v>0</v>
      </c>
      <c r="AJ1166" s="374">
        <f t="shared" si="3297"/>
        <v>0</v>
      </c>
      <c r="AK1166" s="374">
        <f t="shared" si="3297"/>
        <v>0</v>
      </c>
      <c r="AL1166" s="374">
        <f t="shared" si="3297"/>
        <v>0</v>
      </c>
      <c r="AM1166" s="374">
        <f t="shared" si="3297"/>
        <v>0</v>
      </c>
      <c r="AN1166" s="374">
        <f t="shared" si="3297"/>
        <v>0</v>
      </c>
      <c r="AO1166" s="374">
        <f t="shared" si="3297"/>
        <v>0</v>
      </c>
      <c r="AP1166" s="374">
        <f t="shared" si="3297"/>
        <v>0</v>
      </c>
      <c r="AQ1166" s="374">
        <f t="shared" si="3297"/>
        <v>0</v>
      </c>
      <c r="AR1166" s="374">
        <f t="shared" si="3297"/>
        <v>0</v>
      </c>
      <c r="AS1166" s="784">
        <f t="shared" si="3293"/>
        <v>12742.567838422621</v>
      </c>
    </row>
    <row r="1167" spans="1:45">
      <c r="B1167" s="321" t="s">
        <v>360</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298">AF977*AF1158</f>
        <v>404.38992000000007</v>
      </c>
      <c r="AG1167" s="374">
        <f t="shared" si="3298"/>
        <v>5259.0217140000004</v>
      </c>
      <c r="AH1167" s="374">
        <f t="shared" si="3298"/>
        <v>0</v>
      </c>
      <c r="AI1167" s="374">
        <f t="shared" si="3298"/>
        <v>0</v>
      </c>
      <c r="AJ1167" s="374">
        <f t="shared" si="3298"/>
        <v>0</v>
      </c>
      <c r="AK1167" s="374">
        <f t="shared" si="3298"/>
        <v>0</v>
      </c>
      <c r="AL1167" s="374">
        <f t="shared" si="3298"/>
        <v>0</v>
      </c>
      <c r="AM1167" s="374">
        <f t="shared" si="3298"/>
        <v>0</v>
      </c>
      <c r="AN1167" s="374">
        <f t="shared" si="3298"/>
        <v>0</v>
      </c>
      <c r="AO1167" s="374">
        <f t="shared" si="3298"/>
        <v>0</v>
      </c>
      <c r="AP1167" s="374">
        <f t="shared" si="3298"/>
        <v>0</v>
      </c>
      <c r="AQ1167" s="374">
        <f t="shared" si="3298"/>
        <v>0</v>
      </c>
      <c r="AR1167" s="374">
        <f t="shared" si="3298"/>
        <v>0</v>
      </c>
      <c r="AS1167" s="784">
        <f t="shared" si="3293"/>
        <v>5663.411634</v>
      </c>
    </row>
    <row r="1168" spans="1:45">
      <c r="B1168" s="321" t="s">
        <v>361</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299">AF1155*AF1158</f>
        <v>1014.0190750000002</v>
      </c>
      <c r="AG1168" s="374">
        <f t="shared" si="3299"/>
        <v>2228.8688999999999</v>
      </c>
      <c r="AH1168" s="374">
        <f t="shared" si="3299"/>
        <v>0</v>
      </c>
      <c r="AI1168" s="374">
        <f t="shared" si="3299"/>
        <v>0</v>
      </c>
      <c r="AJ1168" s="374">
        <f t="shared" si="3299"/>
        <v>0</v>
      </c>
      <c r="AK1168" s="374">
        <f t="shared" si="3299"/>
        <v>0</v>
      </c>
      <c r="AL1168" s="374">
        <f t="shared" si="3299"/>
        <v>0</v>
      </c>
      <c r="AM1168" s="374">
        <f t="shared" si="3299"/>
        <v>0</v>
      </c>
      <c r="AN1168" s="374">
        <f t="shared" si="3299"/>
        <v>0</v>
      </c>
      <c r="AO1168" s="374">
        <f t="shared" si="3299"/>
        <v>0</v>
      </c>
      <c r="AP1168" s="374">
        <f t="shared" si="3299"/>
        <v>0</v>
      </c>
      <c r="AQ1168" s="374">
        <f t="shared" si="3299"/>
        <v>0</v>
      </c>
      <c r="AR1168" s="374">
        <f t="shared" si="3299"/>
        <v>0</v>
      </c>
      <c r="AS1168" s="784">
        <f t="shared" si="3293"/>
        <v>3242.8879750000001</v>
      </c>
    </row>
    <row r="1169" spans="2:45" ht="15.75">
      <c r="B1169" s="346" t="s">
        <v>351</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43111.558244972621</v>
      </c>
      <c r="AG1169" s="343">
        <f t="shared" ref="AG1169:AK1169" si="3300">SUM(AG1159:AG1168)</f>
        <v>51734.959031999999</v>
      </c>
      <c r="AH1169" s="343">
        <f t="shared" si="3300"/>
        <v>42344.03843208</v>
      </c>
      <c r="AI1169" s="343">
        <f t="shared" si="3300"/>
        <v>0</v>
      </c>
      <c r="AJ1169" s="343">
        <f t="shared" si="3300"/>
        <v>0</v>
      </c>
      <c r="AK1169" s="343">
        <f t="shared" si="3300"/>
        <v>0</v>
      </c>
      <c r="AL1169" s="343">
        <f>SUM(AL1159:AL1168)</f>
        <v>0</v>
      </c>
      <c r="AM1169" s="343">
        <f t="shared" ref="AM1169:AR1169" si="3301">SUM(AM1159:AM1168)</f>
        <v>0</v>
      </c>
      <c r="AN1169" s="343">
        <f t="shared" si="3301"/>
        <v>0</v>
      </c>
      <c r="AO1169" s="343">
        <f t="shared" si="3301"/>
        <v>0</v>
      </c>
      <c r="AP1169" s="343">
        <f t="shared" si="3301"/>
        <v>0</v>
      </c>
      <c r="AQ1169" s="343">
        <f t="shared" si="3301"/>
        <v>0</v>
      </c>
      <c r="AR1169" s="343">
        <f t="shared" si="3301"/>
        <v>0</v>
      </c>
      <c r="AS1169" s="785">
        <f>SUM(AS1159:AS1168)</f>
        <v>137190.5557090526</v>
      </c>
    </row>
    <row r="1170" spans="2:45" ht="15.75">
      <c r="B1170" s="346" t="s">
        <v>350</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302">AF1156*AF1158</f>
        <v>7874.7325000000001</v>
      </c>
      <c r="AG1170" s="344">
        <f>AG1156*AG1158</f>
        <v>36521.497499999998</v>
      </c>
      <c r="AH1170" s="344">
        <f t="shared" si="3302"/>
        <v>3173.6516000000001</v>
      </c>
      <c r="AI1170" s="344">
        <f t="shared" si="3302"/>
        <v>58.550000000000004</v>
      </c>
      <c r="AJ1170" s="344">
        <f t="shared" si="3302"/>
        <v>0</v>
      </c>
      <c r="AK1170" s="344">
        <f t="shared" si="3302"/>
        <v>0</v>
      </c>
      <c r="AL1170" s="344">
        <f t="shared" ref="AL1170:AR1170" si="3303">AL1156*AL1158</f>
        <v>0</v>
      </c>
      <c r="AM1170" s="344">
        <f t="shared" si="3303"/>
        <v>0</v>
      </c>
      <c r="AN1170" s="344">
        <f t="shared" si="3303"/>
        <v>0</v>
      </c>
      <c r="AO1170" s="344">
        <f t="shared" si="3303"/>
        <v>0</v>
      </c>
      <c r="AP1170" s="344">
        <f t="shared" si="3303"/>
        <v>0</v>
      </c>
      <c r="AQ1170" s="344">
        <f t="shared" si="3303"/>
        <v>0</v>
      </c>
      <c r="AR1170" s="344">
        <f t="shared" si="3303"/>
        <v>0</v>
      </c>
      <c r="AS1170" s="403">
        <f>SUM(AE1170:AR1170)</f>
        <v>47628.431599999996</v>
      </c>
    </row>
    <row r="1171" spans="2:45" ht="15.75">
      <c r="B1171" s="346" t="s">
        <v>349</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89562.124109052602</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876</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71">
        <f>SUMPRODUCT($E$993:$E$1153,AE993:AE1153)</f>
        <v>0</v>
      </c>
      <c r="AF1173" s="771">
        <f>SUMPRODUCT($E$993:$E$1153,AF993:AF1153)</f>
        <v>69932.350000000006</v>
      </c>
      <c r="AG1173" s="771">
        <f>IF(AG991="kw",SUMPRODUCT($Q$993:$Q$1153,$S$993:$S$1153,AG993:AG1153),SUMPRODUCT($E$993:$E$1153,AG993:AG1153))</f>
        <v>651.24</v>
      </c>
      <c r="AH1173" s="771">
        <f t="shared" ref="AH1173:AR1173" si="3304">IF(AH991="kw",SUMPRODUCT($Q$993:$Q$1153,$S$993:$S$1153,AH993:AH1153),SUMPRODUCT($E$993:$E$1153,AH993:AH1153))</f>
        <v>0</v>
      </c>
      <c r="AI1173" s="771">
        <f t="shared" si="3304"/>
        <v>0</v>
      </c>
      <c r="AJ1173" s="771">
        <f t="shared" si="3304"/>
        <v>0</v>
      </c>
      <c r="AK1173" s="771">
        <f t="shared" si="3304"/>
        <v>0</v>
      </c>
      <c r="AL1173" s="771">
        <f t="shared" si="3304"/>
        <v>0</v>
      </c>
      <c r="AM1173" s="771">
        <f t="shared" si="3304"/>
        <v>0</v>
      </c>
      <c r="AN1173" s="771">
        <f t="shared" si="3304"/>
        <v>0</v>
      </c>
      <c r="AO1173" s="771">
        <f t="shared" si="3304"/>
        <v>0</v>
      </c>
      <c r="AP1173" s="771">
        <f t="shared" si="3304"/>
        <v>0</v>
      </c>
      <c r="AQ1173" s="771">
        <f t="shared" si="3304"/>
        <v>0</v>
      </c>
      <c r="AR1173" s="771">
        <f t="shared" si="3304"/>
        <v>0</v>
      </c>
      <c r="AS1173" s="334"/>
    </row>
    <row r="1174" spans="2:45">
      <c r="B1174" s="321" t="s">
        <v>877</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71">
        <f>SUMPRODUCT($F$993:$F$1153,AE993:AE1153)</f>
        <v>0</v>
      </c>
      <c r="AF1174" s="771">
        <f>SUMPRODUCT($F$993:$F$1153,AF993:AF1153)</f>
        <v>69586.55</v>
      </c>
      <c r="AG1174" s="771">
        <f>IF(AG991="kw",SUMPRODUCT($Q$993:$Q$1153,$T$993:$T$1153,AG993:AG1153),SUMPRODUCT($F$993:$F$1153,AG993:AG1153))</f>
        <v>641.5200000000001</v>
      </c>
      <c r="AH1174" s="771">
        <f t="shared" ref="AH1174:AR1174" si="3305">IF(AH991="kw",SUMPRODUCT($Q$993:$Q$1153,$T$993:$T$1153,AH993:AH1153),SUMPRODUCT($F$993:$F$1153,AH993:AH1153))</f>
        <v>0</v>
      </c>
      <c r="AI1174" s="771">
        <f t="shared" si="3305"/>
        <v>0</v>
      </c>
      <c r="AJ1174" s="771">
        <f t="shared" si="3305"/>
        <v>0</v>
      </c>
      <c r="AK1174" s="771">
        <f t="shared" si="3305"/>
        <v>0</v>
      </c>
      <c r="AL1174" s="771">
        <f t="shared" si="3305"/>
        <v>0</v>
      </c>
      <c r="AM1174" s="771">
        <f t="shared" si="3305"/>
        <v>0</v>
      </c>
      <c r="AN1174" s="771">
        <f t="shared" si="3305"/>
        <v>0</v>
      </c>
      <c r="AO1174" s="771">
        <f t="shared" si="3305"/>
        <v>0</v>
      </c>
      <c r="AP1174" s="771">
        <f t="shared" si="3305"/>
        <v>0</v>
      </c>
      <c r="AQ1174" s="771">
        <f t="shared" si="3305"/>
        <v>0</v>
      </c>
      <c r="AR1174" s="771">
        <f t="shared" si="3305"/>
        <v>0</v>
      </c>
      <c r="AS1174" s="334"/>
    </row>
    <row r="1175" spans="2:45">
      <c r="B1175" s="321" t="s">
        <v>878</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71">
        <f>SUMPRODUCT($G$993:$G$1153,AE993:AE1153)</f>
        <v>0</v>
      </c>
      <c r="AF1175" s="771">
        <f>SUMPRODUCT($G$993:$G$1153,AF993:AF1153)</f>
        <v>69586.55</v>
      </c>
      <c r="AG1175" s="771">
        <f>IF(AG991="kw",SUMPRODUCT($Q$993:$Q$1153,$U$993:$U$1153,AG993:AG1153),SUMPRODUCT($G$993:$G$1153,AG993:AG1153))</f>
        <v>641.5200000000001</v>
      </c>
      <c r="AH1175" s="771">
        <f t="shared" ref="AH1175:AR1175" si="3306">IF(AH991="kw",SUMPRODUCT($Q$993:$Q$1153,$U$993:$U$1153,AH993:AH1153),SUMPRODUCT($G$993:$G$1153,AH993:AH1153))</f>
        <v>0</v>
      </c>
      <c r="AI1175" s="771">
        <f t="shared" si="3306"/>
        <v>0</v>
      </c>
      <c r="AJ1175" s="771">
        <f t="shared" si="3306"/>
        <v>0</v>
      </c>
      <c r="AK1175" s="771">
        <f t="shared" si="3306"/>
        <v>0</v>
      </c>
      <c r="AL1175" s="771">
        <f t="shared" si="3306"/>
        <v>0</v>
      </c>
      <c r="AM1175" s="771">
        <f t="shared" si="3306"/>
        <v>0</v>
      </c>
      <c r="AN1175" s="771">
        <f t="shared" si="3306"/>
        <v>0</v>
      </c>
      <c r="AO1175" s="771">
        <f t="shared" si="3306"/>
        <v>0</v>
      </c>
      <c r="AP1175" s="771">
        <f t="shared" si="3306"/>
        <v>0</v>
      </c>
      <c r="AQ1175" s="771">
        <f t="shared" si="3306"/>
        <v>0</v>
      </c>
      <c r="AR1175" s="771">
        <f t="shared" si="3306"/>
        <v>0</v>
      </c>
      <c r="AS1175" s="334"/>
    </row>
    <row r="1176" spans="2:45">
      <c r="B1176" s="321" t="s">
        <v>879</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71">
        <f>SUMPRODUCT($H$993:$H$1153,AE993:AE1153)</f>
        <v>0</v>
      </c>
      <c r="AF1176" s="771">
        <f>SUMPRODUCT($H$993:$H$1153,AF993:AF1153)</f>
        <v>69586.55</v>
      </c>
      <c r="AG1176" s="771">
        <f>IF(AG991="kw",SUMPRODUCT($Q$993:$Q$1153,$V$993:$V$1153,AG993:AG1153),SUMPRODUCT($H$993:$H$1153,AG993:AG1153))</f>
        <v>641.5200000000001</v>
      </c>
      <c r="AH1176" s="771">
        <f t="shared" ref="AH1176:AR1176" si="3307">IF(AH991="kw",SUMPRODUCT($Q$993:$Q$1153,$V$993:$V$1153,AH993:AH1153),SUMPRODUCT($H$993:$H$1153,AH993:AH1153))</f>
        <v>0</v>
      </c>
      <c r="AI1176" s="771">
        <f t="shared" si="3307"/>
        <v>0</v>
      </c>
      <c r="AJ1176" s="771">
        <f t="shared" si="3307"/>
        <v>0</v>
      </c>
      <c r="AK1176" s="771">
        <f t="shared" si="3307"/>
        <v>0</v>
      </c>
      <c r="AL1176" s="771">
        <f t="shared" si="3307"/>
        <v>0</v>
      </c>
      <c r="AM1176" s="771">
        <f t="shared" si="3307"/>
        <v>0</v>
      </c>
      <c r="AN1176" s="771">
        <f t="shared" si="3307"/>
        <v>0</v>
      </c>
      <c r="AO1176" s="771">
        <f t="shared" si="3307"/>
        <v>0</v>
      </c>
      <c r="AP1176" s="771">
        <f t="shared" si="3307"/>
        <v>0</v>
      </c>
      <c r="AQ1176" s="771">
        <f t="shared" si="3307"/>
        <v>0</v>
      </c>
      <c r="AR1176" s="771">
        <f t="shared" si="3307"/>
        <v>0</v>
      </c>
      <c r="AS1176" s="334"/>
    </row>
    <row r="1177" spans="2:45">
      <c r="B1177" s="321" t="s">
        <v>880</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71">
        <f>SUMPRODUCT($I$993:$I$1153,AE993:AE1153)</f>
        <v>0</v>
      </c>
      <c r="AF1177" s="771">
        <f>SUMPRODUCT($I$993:$I$1153,AF993:AF1153)</f>
        <v>69584.649999999994</v>
      </c>
      <c r="AG1177" s="771">
        <f>IF(AG991="kw",SUMPRODUCT($Q$993:$Q$1153,$W$993:$W$1153,AG993:AG1153),SUMPRODUCT($I$993:$I$1153,AG993:AG1153))</f>
        <v>641.5200000000001</v>
      </c>
      <c r="AH1177" s="771">
        <f t="shared" ref="AH1177:AR1177" si="3308">IF(AH991="kw",SUMPRODUCT($Q$993:$Q$1153,$W$993:$W$1153,AH993:AH1153),SUMPRODUCT($I$993:$I$1153,AH993:AH1153))</f>
        <v>0</v>
      </c>
      <c r="AI1177" s="771">
        <f t="shared" si="3308"/>
        <v>0</v>
      </c>
      <c r="AJ1177" s="771">
        <f t="shared" si="3308"/>
        <v>0</v>
      </c>
      <c r="AK1177" s="771">
        <f t="shared" si="3308"/>
        <v>0</v>
      </c>
      <c r="AL1177" s="771">
        <f t="shared" si="3308"/>
        <v>0</v>
      </c>
      <c r="AM1177" s="771">
        <f t="shared" si="3308"/>
        <v>0</v>
      </c>
      <c r="AN1177" s="771">
        <f t="shared" si="3308"/>
        <v>0</v>
      </c>
      <c r="AO1177" s="771">
        <f t="shared" si="3308"/>
        <v>0</v>
      </c>
      <c r="AP1177" s="771">
        <f t="shared" si="3308"/>
        <v>0</v>
      </c>
      <c r="AQ1177" s="771">
        <f t="shared" si="3308"/>
        <v>0</v>
      </c>
      <c r="AR1177" s="771">
        <f t="shared" si="3308"/>
        <v>0</v>
      </c>
      <c r="AS1177" s="334"/>
    </row>
    <row r="1178" spans="2:45">
      <c r="B1178" s="321" t="s">
        <v>881</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71">
        <f>SUMPRODUCT($J$993:$J$1153,AE993:AE1153)</f>
        <v>0</v>
      </c>
      <c r="AF1178" s="771">
        <f>SUMPRODUCT($J$993:$J$1153,AF993:AF1153)</f>
        <v>69584.649999999994</v>
      </c>
      <c r="AG1178" s="771">
        <f>IF(AG991="kw",SUMPRODUCT($Q$993:$Q$1153,$X$993:$X$1153,AG993:AG1153),SUMPRODUCT($J$993:$J$1153,AG993:AG1153))</f>
        <v>641.5200000000001</v>
      </c>
      <c r="AH1178" s="771">
        <f t="shared" ref="AH1178:AR1178" si="3309">IF(AH991="kw",SUMPRODUCT($Q$993:$Q$1153,$X$993:$X$1153,AH993:AH1153),SUMPRODUCT($J$993:$J$1153,AH993:AH1153))</f>
        <v>0</v>
      </c>
      <c r="AI1178" s="771">
        <f t="shared" si="3309"/>
        <v>0</v>
      </c>
      <c r="AJ1178" s="771">
        <f t="shared" si="3309"/>
        <v>0</v>
      </c>
      <c r="AK1178" s="771">
        <f t="shared" si="3309"/>
        <v>0</v>
      </c>
      <c r="AL1178" s="771">
        <f t="shared" si="3309"/>
        <v>0</v>
      </c>
      <c r="AM1178" s="771">
        <f t="shared" si="3309"/>
        <v>0</v>
      </c>
      <c r="AN1178" s="771">
        <f t="shared" si="3309"/>
        <v>0</v>
      </c>
      <c r="AO1178" s="771">
        <f t="shared" si="3309"/>
        <v>0</v>
      </c>
      <c r="AP1178" s="771">
        <f t="shared" si="3309"/>
        <v>0</v>
      </c>
      <c r="AQ1178" s="771">
        <f t="shared" si="3309"/>
        <v>0</v>
      </c>
      <c r="AR1178" s="771">
        <f t="shared" si="3309"/>
        <v>0</v>
      </c>
      <c r="AS1178" s="334"/>
    </row>
    <row r="1179" spans="2:45">
      <c r="B1179" s="436" t="s">
        <v>882</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72">
        <f>SUMPRODUCT($K$993:$K$1153,AE993:AE1153)</f>
        <v>0</v>
      </c>
      <c r="AF1179" s="772">
        <f>SUMPRODUCT($K$993:$K$1153,AF993:AF1153)</f>
        <v>69584.649999999994</v>
      </c>
      <c r="AG1179" s="772">
        <f>IF(AG991="kw",SUMPRODUCT($Q$993:$Q$1153,$Y$993:$Y$1153,AG993:AG1153),SUMPRODUCT($K$993:$K$1153,AG993:AG1153))</f>
        <v>641.5200000000001</v>
      </c>
      <c r="AH1179" s="772">
        <f t="shared" ref="AH1179:AR1179" si="3310">IF(AH991="kw",SUMPRODUCT($Q$993:$Q$1153,$Y$993:$Y$1153,AH993:AH1153),SUMPRODUCT($K$993:$K$1153,AH993:AH1153))</f>
        <v>0</v>
      </c>
      <c r="AI1179" s="772">
        <f t="shared" si="3310"/>
        <v>0</v>
      </c>
      <c r="AJ1179" s="772">
        <f t="shared" si="3310"/>
        <v>0</v>
      </c>
      <c r="AK1179" s="772">
        <f t="shared" si="3310"/>
        <v>0</v>
      </c>
      <c r="AL1179" s="772">
        <f t="shared" si="3310"/>
        <v>0</v>
      </c>
      <c r="AM1179" s="772">
        <f t="shared" si="3310"/>
        <v>0</v>
      </c>
      <c r="AN1179" s="772">
        <f t="shared" si="3310"/>
        <v>0</v>
      </c>
      <c r="AO1179" s="772">
        <f t="shared" si="3310"/>
        <v>0</v>
      </c>
      <c r="AP1179" s="772">
        <f t="shared" si="3310"/>
        <v>0</v>
      </c>
      <c r="AQ1179" s="772">
        <f t="shared" si="3310"/>
        <v>0</v>
      </c>
      <c r="AR1179" s="772">
        <f t="shared" si="3310"/>
        <v>0</v>
      </c>
      <c r="AS1179" s="382"/>
    </row>
    <row r="1180" spans="2:45" ht="19.5" customHeight="1">
      <c r="B1180" s="364" t="s">
        <v>578</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9" t="s">
        <v>523</v>
      </c>
    </row>
    <row r="1183" spans="2:45" ht="15.75">
      <c r="B1183" s="277" t="s">
        <v>812</v>
      </c>
      <c r="C1183" s="278"/>
      <c r="D1183" s="579" t="s">
        <v>523</v>
      </c>
      <c r="E1183" s="250"/>
      <c r="F1183" s="579"/>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17" t="s">
        <v>211</v>
      </c>
      <c r="C1184" s="919" t="s">
        <v>33</v>
      </c>
      <c r="D1184" s="281" t="s">
        <v>421</v>
      </c>
      <c r="E1184" s="923" t="s">
        <v>209</v>
      </c>
      <c r="F1184" s="924"/>
      <c r="G1184" s="924"/>
      <c r="H1184" s="924"/>
      <c r="I1184" s="924"/>
      <c r="J1184" s="924"/>
      <c r="K1184" s="924"/>
      <c r="L1184" s="924"/>
      <c r="M1184" s="924"/>
      <c r="N1184" s="924"/>
      <c r="O1184" s="924"/>
      <c r="P1184" s="925"/>
      <c r="Q1184" s="921" t="s">
        <v>213</v>
      </c>
      <c r="R1184" s="281" t="s">
        <v>422</v>
      </c>
      <c r="S1184" s="914" t="s">
        <v>212</v>
      </c>
      <c r="T1184" s="915"/>
      <c r="U1184" s="915"/>
      <c r="V1184" s="915"/>
      <c r="W1184" s="915"/>
      <c r="X1184" s="915"/>
      <c r="Y1184" s="915"/>
      <c r="Z1184" s="915"/>
      <c r="AA1184" s="915"/>
      <c r="AB1184" s="915"/>
      <c r="AC1184" s="915"/>
      <c r="AD1184" s="926"/>
      <c r="AE1184" s="914" t="s">
        <v>242</v>
      </c>
      <c r="AF1184" s="915"/>
      <c r="AG1184" s="915"/>
      <c r="AH1184" s="915"/>
      <c r="AI1184" s="915"/>
      <c r="AJ1184" s="915"/>
      <c r="AK1184" s="915"/>
      <c r="AL1184" s="915"/>
      <c r="AM1184" s="915"/>
      <c r="AN1184" s="915"/>
      <c r="AO1184" s="915"/>
      <c r="AP1184" s="915"/>
      <c r="AQ1184" s="915"/>
      <c r="AR1184" s="915"/>
      <c r="AS1184" s="916"/>
    </row>
    <row r="1185" spans="1:45" ht="65.25" customHeight="1">
      <c r="B1185" s="918"/>
      <c r="C1185" s="920"/>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22"/>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GS&gt;50 kW</v>
      </c>
      <c r="AH1185" s="282" t="str">
        <f>'1.  LRAMVA Summary'!$G$53</f>
        <v>Streetlighting</v>
      </c>
      <c r="AI1185" s="282" t="str">
        <f>'1.  LRAMVA Summary'!$H$53</f>
        <v>USL</v>
      </c>
      <c r="AJ1185" s="282" t="str">
        <f>'1.  LRAMVA Summary'!$I$53</f>
        <v/>
      </c>
      <c r="AK1185" s="282" t="str">
        <f>'1.  LRAMVA Summary'!$J$53</f>
        <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21"/>
      <c r="B1186" s="507" t="s">
        <v>501</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t="str">
        <f>'1.  LRAMVA Summary'!$G$54</f>
        <v>kW</v>
      </c>
      <c r="AI1186" s="288" t="str">
        <f>'1.  LRAMVA Summary'!$H$54</f>
        <v>kWh</v>
      </c>
      <c r="AJ1186" s="288">
        <f>'1.  LRAMVA Summary'!$I$54</f>
        <v>0</v>
      </c>
      <c r="AK1186" s="288">
        <f>'1.  LRAMVA Summary'!$J$54</f>
        <v>0</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hidden="1" customHeight="1" outlineLevel="1">
      <c r="A1187" s="521"/>
      <c r="B1187" s="493" t="s">
        <v>494</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hidden="1" customHeight="1" outlineLevel="1">
      <c r="A1188" s="521">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f>SUM(AE1188:AR1188)</f>
        <v>0</v>
      </c>
    </row>
    <row r="1189" spans="1:45" ht="15" hidden="1" customHeight="1" outlineLevel="1">
      <c r="A1189" s="521"/>
      <c r="B1189" s="291" t="s">
        <v>723</v>
      </c>
      <c r="C1189" s="288" t="s">
        <v>163</v>
      </c>
      <c r="D1189" s="292"/>
      <c r="E1189" s="292"/>
      <c r="F1189" s="292"/>
      <c r="G1189" s="292"/>
      <c r="H1189" s="292"/>
      <c r="I1189" s="292"/>
      <c r="J1189" s="292"/>
      <c r="K1189" s="292"/>
      <c r="L1189" s="292"/>
      <c r="M1189" s="292"/>
      <c r="N1189" s="292"/>
      <c r="O1189" s="292"/>
      <c r="P1189" s="292"/>
      <c r="Q1189" s="464"/>
      <c r="R1189" s="292"/>
      <c r="S1189" s="292"/>
      <c r="T1189" s="292"/>
      <c r="U1189" s="292"/>
      <c r="V1189" s="292"/>
      <c r="W1189" s="292"/>
      <c r="X1189" s="292"/>
      <c r="Y1189" s="292"/>
      <c r="Z1189" s="292"/>
      <c r="AA1189" s="292"/>
      <c r="AB1189" s="292"/>
      <c r="AC1189" s="292"/>
      <c r="AD1189" s="292"/>
      <c r="AE1189" s="407">
        <f>AE1188</f>
        <v>0</v>
      </c>
      <c r="AF1189" s="407">
        <f t="shared" ref="AF1189:AR1189" si="3311">AF1188</f>
        <v>0</v>
      </c>
      <c r="AG1189" s="407">
        <f t="shared" si="3311"/>
        <v>0</v>
      </c>
      <c r="AH1189" s="407">
        <f t="shared" si="3311"/>
        <v>0</v>
      </c>
      <c r="AI1189" s="407">
        <f t="shared" si="3311"/>
        <v>0</v>
      </c>
      <c r="AJ1189" s="407">
        <f t="shared" si="3311"/>
        <v>0</v>
      </c>
      <c r="AK1189" s="407">
        <f t="shared" si="3311"/>
        <v>0</v>
      </c>
      <c r="AL1189" s="407">
        <f t="shared" si="3311"/>
        <v>0</v>
      </c>
      <c r="AM1189" s="407">
        <f t="shared" si="3311"/>
        <v>0</v>
      </c>
      <c r="AN1189" s="407">
        <f t="shared" si="3311"/>
        <v>0</v>
      </c>
      <c r="AO1189" s="407">
        <f t="shared" si="3311"/>
        <v>0</v>
      </c>
      <c r="AP1189" s="407">
        <f t="shared" si="3311"/>
        <v>0</v>
      </c>
      <c r="AQ1189" s="407">
        <f t="shared" si="3311"/>
        <v>0</v>
      </c>
      <c r="AR1189" s="407">
        <f t="shared" si="3311"/>
        <v>0</v>
      </c>
      <c r="AS1189" s="294"/>
    </row>
    <row r="1190" spans="1:45" ht="15" hidden="1" customHeight="1" outlineLevel="1">
      <c r="A1190" s="521"/>
      <c r="B1190" s="295"/>
      <c r="C1190" s="296"/>
      <c r="D1190" s="296"/>
      <c r="E1190" s="296"/>
      <c r="F1190" s="296"/>
      <c r="G1190" s="296"/>
      <c r="H1190" s="296"/>
      <c r="I1190" s="296"/>
      <c r="J1190" s="748"/>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hidden="1" customHeight="1" outlineLevel="1">
      <c r="A1191" s="521">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21"/>
      <c r="B1192" s="291" t="s">
        <v>723</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312">AF1191</f>
        <v>0</v>
      </c>
      <c r="AG1192" s="407">
        <f t="shared" si="3312"/>
        <v>0</v>
      </c>
      <c r="AH1192" s="407">
        <f t="shared" si="3312"/>
        <v>0</v>
      </c>
      <c r="AI1192" s="407">
        <f t="shared" si="3312"/>
        <v>0</v>
      </c>
      <c r="AJ1192" s="407">
        <f t="shared" si="3312"/>
        <v>0</v>
      </c>
      <c r="AK1192" s="407">
        <f t="shared" si="3312"/>
        <v>0</v>
      </c>
      <c r="AL1192" s="407">
        <f t="shared" si="3312"/>
        <v>0</v>
      </c>
      <c r="AM1192" s="407">
        <f t="shared" si="3312"/>
        <v>0</v>
      </c>
      <c r="AN1192" s="407">
        <f t="shared" si="3312"/>
        <v>0</v>
      </c>
      <c r="AO1192" s="407">
        <f t="shared" si="3312"/>
        <v>0</v>
      </c>
      <c r="AP1192" s="407">
        <f t="shared" si="3312"/>
        <v>0</v>
      </c>
      <c r="AQ1192" s="407">
        <f t="shared" si="3312"/>
        <v>0</v>
      </c>
      <c r="AR1192" s="407">
        <f t="shared" si="3312"/>
        <v>0</v>
      </c>
      <c r="AS1192" s="294"/>
    </row>
    <row r="1193" spans="1:45" ht="15" hidden="1" customHeight="1" outlineLevel="1">
      <c r="A1193" s="521"/>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21">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21"/>
      <c r="B1195" s="291" t="s">
        <v>723</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313">AF1194</f>
        <v>0</v>
      </c>
      <c r="AG1195" s="407">
        <f t="shared" si="3313"/>
        <v>0</v>
      </c>
      <c r="AH1195" s="407">
        <f t="shared" si="3313"/>
        <v>0</v>
      </c>
      <c r="AI1195" s="407">
        <f t="shared" si="3313"/>
        <v>0</v>
      </c>
      <c r="AJ1195" s="407">
        <f t="shared" si="3313"/>
        <v>0</v>
      </c>
      <c r="AK1195" s="407">
        <f t="shared" si="3313"/>
        <v>0</v>
      </c>
      <c r="AL1195" s="407">
        <f t="shared" si="3313"/>
        <v>0</v>
      </c>
      <c r="AM1195" s="407">
        <f t="shared" si="3313"/>
        <v>0</v>
      </c>
      <c r="AN1195" s="407">
        <f t="shared" si="3313"/>
        <v>0</v>
      </c>
      <c r="AO1195" s="407">
        <f t="shared" si="3313"/>
        <v>0</v>
      </c>
      <c r="AP1195" s="407">
        <f t="shared" si="3313"/>
        <v>0</v>
      </c>
      <c r="AQ1195" s="407">
        <f t="shared" si="3313"/>
        <v>0</v>
      </c>
      <c r="AR1195" s="407">
        <f t="shared" si="3313"/>
        <v>0</v>
      </c>
      <c r="AS1195" s="294"/>
    </row>
    <row r="1196" spans="1:45" ht="15" hidden="1" customHeight="1" outlineLevel="1">
      <c r="A1196" s="521"/>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hidden="1" customHeight="1" outlineLevel="1">
      <c r="A1197" s="521">
        <v>4</v>
      </c>
      <c r="B1197" s="509" t="s">
        <v>653</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21"/>
      <c r="B1198" s="291" t="s">
        <v>723</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314">AF1197</f>
        <v>0</v>
      </c>
      <c r="AG1198" s="407">
        <f t="shared" si="3314"/>
        <v>0</v>
      </c>
      <c r="AH1198" s="407">
        <f t="shared" si="3314"/>
        <v>0</v>
      </c>
      <c r="AI1198" s="407">
        <f t="shared" si="3314"/>
        <v>0</v>
      </c>
      <c r="AJ1198" s="407">
        <f t="shared" si="3314"/>
        <v>0</v>
      </c>
      <c r="AK1198" s="407">
        <f t="shared" si="3314"/>
        <v>0</v>
      </c>
      <c r="AL1198" s="407">
        <f t="shared" si="3314"/>
        <v>0</v>
      </c>
      <c r="AM1198" s="407">
        <f t="shared" si="3314"/>
        <v>0</v>
      </c>
      <c r="AN1198" s="407">
        <f t="shared" si="3314"/>
        <v>0</v>
      </c>
      <c r="AO1198" s="407">
        <f t="shared" si="3314"/>
        <v>0</v>
      </c>
      <c r="AP1198" s="407">
        <f t="shared" si="3314"/>
        <v>0</v>
      </c>
      <c r="AQ1198" s="407">
        <f t="shared" si="3314"/>
        <v>0</v>
      </c>
      <c r="AR1198" s="407">
        <f t="shared" si="3314"/>
        <v>0</v>
      </c>
      <c r="AS1198" s="294"/>
    </row>
    <row r="1199" spans="1:45" ht="15" hidden="1" customHeight="1" outlineLevel="1">
      <c r="A1199" s="521"/>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21">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21"/>
      <c r="B1201" s="291" t="s">
        <v>723</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315">AF1200</f>
        <v>0</v>
      </c>
      <c r="AG1201" s="407">
        <f t="shared" si="3315"/>
        <v>0</v>
      </c>
      <c r="AH1201" s="407">
        <f t="shared" si="3315"/>
        <v>0</v>
      </c>
      <c r="AI1201" s="407">
        <f t="shared" si="3315"/>
        <v>0</v>
      </c>
      <c r="AJ1201" s="407">
        <f t="shared" si="3315"/>
        <v>0</v>
      </c>
      <c r="AK1201" s="407">
        <f t="shared" si="3315"/>
        <v>0</v>
      </c>
      <c r="AL1201" s="407">
        <f t="shared" si="3315"/>
        <v>0</v>
      </c>
      <c r="AM1201" s="407">
        <f t="shared" si="3315"/>
        <v>0</v>
      </c>
      <c r="AN1201" s="407">
        <f t="shared" si="3315"/>
        <v>0</v>
      </c>
      <c r="AO1201" s="407">
        <f t="shared" si="3315"/>
        <v>0</v>
      </c>
      <c r="AP1201" s="407">
        <f t="shared" si="3315"/>
        <v>0</v>
      </c>
      <c r="AQ1201" s="407">
        <f t="shared" si="3315"/>
        <v>0</v>
      </c>
      <c r="AR1201" s="407">
        <f t="shared" si="3315"/>
        <v>0</v>
      </c>
      <c r="AS1201" s="294"/>
    </row>
    <row r="1202" spans="1:45" ht="15" hidden="1" customHeight="1" outlineLevel="1">
      <c r="A1202" s="521"/>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hidden="1" outlineLevel="1">
      <c r="A1203" s="521"/>
      <c r="B1203" s="316" t="s">
        <v>495</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hidden="1" customHeight="1" outlineLevel="1">
      <c r="A1204" s="521">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f>SUM(AE1204:AR1204)</f>
        <v>0</v>
      </c>
    </row>
    <row r="1205" spans="1:45" ht="15" hidden="1" customHeight="1" outlineLevel="1">
      <c r="A1205" s="521"/>
      <c r="B1205" s="291" t="s">
        <v>723</v>
      </c>
      <c r="C1205" s="288" t="s">
        <v>163</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f>AE1204</f>
        <v>0</v>
      </c>
      <c r="AF1205" s="407">
        <f t="shared" ref="AF1205:AR1205" si="3316">AF1204</f>
        <v>0</v>
      </c>
      <c r="AG1205" s="407">
        <f t="shared" si="3316"/>
        <v>0</v>
      </c>
      <c r="AH1205" s="407">
        <f t="shared" si="3316"/>
        <v>0</v>
      </c>
      <c r="AI1205" s="407">
        <f t="shared" si="3316"/>
        <v>0</v>
      </c>
      <c r="AJ1205" s="407">
        <f t="shared" si="3316"/>
        <v>0</v>
      </c>
      <c r="AK1205" s="407">
        <f t="shared" si="3316"/>
        <v>0</v>
      </c>
      <c r="AL1205" s="407">
        <f t="shared" si="3316"/>
        <v>0</v>
      </c>
      <c r="AM1205" s="407">
        <f t="shared" si="3316"/>
        <v>0</v>
      </c>
      <c r="AN1205" s="407">
        <f t="shared" si="3316"/>
        <v>0</v>
      </c>
      <c r="AO1205" s="407">
        <f t="shared" si="3316"/>
        <v>0</v>
      </c>
      <c r="AP1205" s="407">
        <f t="shared" si="3316"/>
        <v>0</v>
      </c>
      <c r="AQ1205" s="407">
        <f t="shared" si="3316"/>
        <v>0</v>
      </c>
      <c r="AR1205" s="407">
        <f t="shared" si="3316"/>
        <v>0</v>
      </c>
      <c r="AS1205" s="308"/>
    </row>
    <row r="1206" spans="1:45" ht="15" hidden="1" customHeight="1" outlineLevel="1">
      <c r="A1206" s="521"/>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hidden="1" customHeight="1" outlineLevel="1">
      <c r="A1207" s="521">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21"/>
      <c r="B1208" s="291" t="s">
        <v>723</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317">AF1207</f>
        <v>0</v>
      </c>
      <c r="AG1208" s="407">
        <f t="shared" si="3317"/>
        <v>0</v>
      </c>
      <c r="AH1208" s="407">
        <f t="shared" si="3317"/>
        <v>0</v>
      </c>
      <c r="AI1208" s="407">
        <f t="shared" si="3317"/>
        <v>0</v>
      </c>
      <c r="AJ1208" s="407">
        <f t="shared" si="3317"/>
        <v>0</v>
      </c>
      <c r="AK1208" s="407">
        <f t="shared" si="3317"/>
        <v>0</v>
      </c>
      <c r="AL1208" s="407">
        <f t="shared" si="3317"/>
        <v>0</v>
      </c>
      <c r="AM1208" s="407">
        <f t="shared" si="3317"/>
        <v>0</v>
      </c>
      <c r="AN1208" s="407">
        <f t="shared" si="3317"/>
        <v>0</v>
      </c>
      <c r="AO1208" s="407">
        <f t="shared" si="3317"/>
        <v>0</v>
      </c>
      <c r="AP1208" s="407">
        <f t="shared" si="3317"/>
        <v>0</v>
      </c>
      <c r="AQ1208" s="407">
        <f t="shared" si="3317"/>
        <v>0</v>
      </c>
      <c r="AR1208" s="407">
        <f t="shared" si="3317"/>
        <v>0</v>
      </c>
      <c r="AS1208" s="308"/>
    </row>
    <row r="1209" spans="1:45" ht="15" hidden="1" customHeight="1" outlineLevel="1">
      <c r="A1209" s="521"/>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hidden="1" customHeight="1" outlineLevel="1">
      <c r="A1210" s="521">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21"/>
      <c r="B1211" s="291" t="s">
        <v>723</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318">AF1210</f>
        <v>0</v>
      </c>
      <c r="AG1211" s="407">
        <f t="shared" si="3318"/>
        <v>0</v>
      </c>
      <c r="AH1211" s="407">
        <f t="shared" si="3318"/>
        <v>0</v>
      </c>
      <c r="AI1211" s="407">
        <f t="shared" si="3318"/>
        <v>0</v>
      </c>
      <c r="AJ1211" s="407">
        <f t="shared" si="3318"/>
        <v>0</v>
      </c>
      <c r="AK1211" s="407">
        <f t="shared" si="3318"/>
        <v>0</v>
      </c>
      <c r="AL1211" s="407">
        <f t="shared" si="3318"/>
        <v>0</v>
      </c>
      <c r="AM1211" s="407">
        <f t="shared" si="3318"/>
        <v>0</v>
      </c>
      <c r="AN1211" s="407">
        <f t="shared" si="3318"/>
        <v>0</v>
      </c>
      <c r="AO1211" s="407">
        <f t="shared" si="3318"/>
        <v>0</v>
      </c>
      <c r="AP1211" s="407">
        <f t="shared" si="3318"/>
        <v>0</v>
      </c>
      <c r="AQ1211" s="407">
        <f t="shared" si="3318"/>
        <v>0</v>
      </c>
      <c r="AR1211" s="407">
        <f t="shared" si="3318"/>
        <v>0</v>
      </c>
      <c r="AS1211" s="308"/>
    </row>
    <row r="1212" spans="1:45" ht="15" hidden="1" customHeight="1" outlineLevel="1">
      <c r="A1212" s="521"/>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21">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21"/>
      <c r="B1214" s="291" t="s">
        <v>723</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319">AF1213</f>
        <v>0</v>
      </c>
      <c r="AG1214" s="407">
        <f t="shared" si="3319"/>
        <v>0</v>
      </c>
      <c r="AH1214" s="407">
        <f t="shared" si="3319"/>
        <v>0</v>
      </c>
      <c r="AI1214" s="407">
        <f t="shared" si="3319"/>
        <v>0</v>
      </c>
      <c r="AJ1214" s="407">
        <f t="shared" si="3319"/>
        <v>0</v>
      </c>
      <c r="AK1214" s="407">
        <f t="shared" si="3319"/>
        <v>0</v>
      </c>
      <c r="AL1214" s="407">
        <f t="shared" si="3319"/>
        <v>0</v>
      </c>
      <c r="AM1214" s="407">
        <f t="shared" si="3319"/>
        <v>0</v>
      </c>
      <c r="AN1214" s="407">
        <f t="shared" si="3319"/>
        <v>0</v>
      </c>
      <c r="AO1214" s="407">
        <f t="shared" si="3319"/>
        <v>0</v>
      </c>
      <c r="AP1214" s="407">
        <f t="shared" si="3319"/>
        <v>0</v>
      </c>
      <c r="AQ1214" s="407">
        <f t="shared" si="3319"/>
        <v>0</v>
      </c>
      <c r="AR1214" s="407">
        <f t="shared" si="3319"/>
        <v>0</v>
      </c>
      <c r="AS1214" s="308"/>
    </row>
    <row r="1215" spans="1:45" ht="15" hidden="1"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hidden="1" customHeight="1" outlineLevel="1">
      <c r="A1216" s="521">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6" ht="15" hidden="1" customHeight="1" outlineLevel="1">
      <c r="A1217" s="521"/>
      <c r="B1217" s="291" t="s">
        <v>723</v>
      </c>
      <c r="C1217" s="288" t="s">
        <v>163</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f>AE1216</f>
        <v>0</v>
      </c>
      <c r="AF1217" s="407">
        <f t="shared" ref="AF1217:AR1217" si="3320">AF1216</f>
        <v>0</v>
      </c>
      <c r="AG1217" s="407">
        <f t="shared" si="3320"/>
        <v>0</v>
      </c>
      <c r="AH1217" s="407">
        <f t="shared" si="3320"/>
        <v>0</v>
      </c>
      <c r="AI1217" s="407">
        <f t="shared" si="3320"/>
        <v>0</v>
      </c>
      <c r="AJ1217" s="407">
        <f t="shared" si="3320"/>
        <v>0</v>
      </c>
      <c r="AK1217" s="407">
        <f t="shared" si="3320"/>
        <v>0</v>
      </c>
      <c r="AL1217" s="407">
        <f t="shared" si="3320"/>
        <v>0</v>
      </c>
      <c r="AM1217" s="407">
        <f t="shared" si="3320"/>
        <v>0</v>
      </c>
      <c r="AN1217" s="407">
        <f t="shared" si="3320"/>
        <v>0</v>
      </c>
      <c r="AO1217" s="407">
        <f t="shared" si="3320"/>
        <v>0</v>
      </c>
      <c r="AP1217" s="407">
        <f t="shared" si="3320"/>
        <v>0</v>
      </c>
      <c r="AQ1217" s="407">
        <f t="shared" si="3320"/>
        <v>0</v>
      </c>
      <c r="AR1217" s="407">
        <f t="shared" si="3320"/>
        <v>0</v>
      </c>
      <c r="AS1217" s="308"/>
    </row>
    <row r="1218" spans="1:46" ht="15" hidden="1"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hidden="1" customHeight="1" outlineLevel="1">
      <c r="A1219" s="521"/>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hidden="1" customHeight="1" outlineLevel="1">
      <c r="A1220" s="521">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f>SUM(AE1220:AR1220)</f>
        <v>0</v>
      </c>
    </row>
    <row r="1221" spans="1:46" ht="15" hidden="1" customHeight="1" outlineLevel="1">
      <c r="A1221" s="521"/>
      <c r="B1221" s="291" t="s">
        <v>723</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3321">AF1220</f>
        <v>0</v>
      </c>
      <c r="AG1221" s="407">
        <f t="shared" si="3321"/>
        <v>0</v>
      </c>
      <c r="AH1221" s="407">
        <f t="shared" si="3321"/>
        <v>0</v>
      </c>
      <c r="AI1221" s="407">
        <f t="shared" si="3321"/>
        <v>0</v>
      </c>
      <c r="AJ1221" s="407">
        <f t="shared" si="3321"/>
        <v>0</v>
      </c>
      <c r="AK1221" s="407">
        <f t="shared" si="3321"/>
        <v>0</v>
      </c>
      <c r="AL1221" s="407">
        <f t="shared" si="3321"/>
        <v>0</v>
      </c>
      <c r="AM1221" s="407">
        <f t="shared" si="3321"/>
        <v>0</v>
      </c>
      <c r="AN1221" s="407">
        <f t="shared" si="3321"/>
        <v>0</v>
      </c>
      <c r="AO1221" s="407">
        <f t="shared" si="3321"/>
        <v>0</v>
      </c>
      <c r="AP1221" s="407">
        <f t="shared" si="3321"/>
        <v>0</v>
      </c>
      <c r="AQ1221" s="407">
        <f t="shared" si="3321"/>
        <v>0</v>
      </c>
      <c r="AR1221" s="407">
        <f t="shared" si="3321"/>
        <v>0</v>
      </c>
      <c r="AS1221" s="294"/>
    </row>
    <row r="1222" spans="1:46" ht="15" hidden="1" customHeight="1" outlineLevel="1">
      <c r="A1222" s="521"/>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hidden="1" customHeight="1" outlineLevel="1">
      <c r="A1223" s="521">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f>SUM(AE1223:AR1223)</f>
        <v>0</v>
      </c>
    </row>
    <row r="1224" spans="1:46" ht="15" hidden="1" customHeight="1" outlineLevel="1">
      <c r="A1224" s="521"/>
      <c r="B1224" s="291" t="s">
        <v>723</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322">AF1223</f>
        <v>0</v>
      </c>
      <c r="AG1224" s="407">
        <f t="shared" si="3322"/>
        <v>0</v>
      </c>
      <c r="AH1224" s="407">
        <f t="shared" si="3322"/>
        <v>0</v>
      </c>
      <c r="AI1224" s="407">
        <f t="shared" si="3322"/>
        <v>0</v>
      </c>
      <c r="AJ1224" s="407">
        <f t="shared" si="3322"/>
        <v>0</v>
      </c>
      <c r="AK1224" s="407">
        <f t="shared" si="3322"/>
        <v>0</v>
      </c>
      <c r="AL1224" s="407">
        <f t="shared" si="3322"/>
        <v>0</v>
      </c>
      <c r="AM1224" s="407">
        <f t="shared" si="3322"/>
        <v>0</v>
      </c>
      <c r="AN1224" s="407">
        <f t="shared" si="3322"/>
        <v>0</v>
      </c>
      <c r="AO1224" s="407">
        <f t="shared" si="3322"/>
        <v>0</v>
      </c>
      <c r="AP1224" s="407">
        <f t="shared" si="3322"/>
        <v>0</v>
      </c>
      <c r="AQ1224" s="407">
        <f t="shared" si="3322"/>
        <v>0</v>
      </c>
      <c r="AR1224" s="407">
        <f t="shared" si="3322"/>
        <v>0</v>
      </c>
      <c r="AS1224" s="294"/>
    </row>
    <row r="1225" spans="1:46" ht="15" hidden="1"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hidden="1" customHeight="1" outlineLevel="1">
      <c r="A1226" s="521">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6" ht="15" hidden="1" customHeight="1" outlineLevel="1">
      <c r="A1227" s="521"/>
      <c r="B1227" s="291" t="s">
        <v>723</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323">AF1226</f>
        <v>0</v>
      </c>
      <c r="AG1227" s="407">
        <f t="shared" si="3323"/>
        <v>0</v>
      </c>
      <c r="AH1227" s="407">
        <f t="shared" si="3323"/>
        <v>0</v>
      </c>
      <c r="AI1227" s="407">
        <f t="shared" si="3323"/>
        <v>0</v>
      </c>
      <c r="AJ1227" s="407">
        <f t="shared" si="3323"/>
        <v>0</v>
      </c>
      <c r="AK1227" s="407">
        <f t="shared" si="3323"/>
        <v>0</v>
      </c>
      <c r="AL1227" s="407">
        <f t="shared" si="3323"/>
        <v>0</v>
      </c>
      <c r="AM1227" s="407">
        <f t="shared" si="3323"/>
        <v>0</v>
      </c>
      <c r="AN1227" s="407">
        <f t="shared" si="3323"/>
        <v>0</v>
      </c>
      <c r="AO1227" s="407">
        <f t="shared" si="3323"/>
        <v>0</v>
      </c>
      <c r="AP1227" s="407">
        <f t="shared" si="3323"/>
        <v>0</v>
      </c>
      <c r="AQ1227" s="407">
        <f t="shared" si="3323"/>
        <v>0</v>
      </c>
      <c r="AR1227" s="407">
        <f t="shared" si="3323"/>
        <v>0</v>
      </c>
      <c r="AS1227" s="303"/>
    </row>
    <row r="1228" spans="1:46" ht="15" hidden="1"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hidden="1" customHeight="1" outlineLevel="1">
      <c r="A1229" s="521"/>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hidden="1" customHeight="1" outlineLevel="1">
      <c r="A1230" s="521">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f>SUM(AE1230:AR1230)</f>
        <v>0</v>
      </c>
    </row>
    <row r="1231" spans="1:46" ht="15" hidden="1" customHeight="1" outlineLevel="1">
      <c r="A1231" s="521"/>
      <c r="B1231" s="291" t="s">
        <v>723</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324">AF1230</f>
        <v>0</v>
      </c>
      <c r="AG1231" s="407">
        <f t="shared" si="3324"/>
        <v>0</v>
      </c>
      <c r="AH1231" s="407">
        <f t="shared" si="3324"/>
        <v>0</v>
      </c>
      <c r="AI1231" s="407">
        <f t="shared" si="3324"/>
        <v>0</v>
      </c>
      <c r="AJ1231" s="407">
        <f t="shared" si="3324"/>
        <v>0</v>
      </c>
      <c r="AK1231" s="407">
        <f t="shared" si="3324"/>
        <v>0</v>
      </c>
      <c r="AL1231" s="407">
        <f t="shared" si="3324"/>
        <v>0</v>
      </c>
      <c r="AM1231" s="407">
        <f t="shared" si="3324"/>
        <v>0</v>
      </c>
      <c r="AN1231" s="407">
        <f t="shared" si="3324"/>
        <v>0</v>
      </c>
      <c r="AO1231" s="407">
        <f t="shared" si="3324"/>
        <v>0</v>
      </c>
      <c r="AP1231" s="407">
        <f t="shared" si="3324"/>
        <v>0</v>
      </c>
      <c r="AQ1231" s="407">
        <f t="shared" si="3324"/>
        <v>0</v>
      </c>
      <c r="AR1231" s="407">
        <f t="shared" si="3324"/>
        <v>0</v>
      </c>
      <c r="AS1231" s="294"/>
    </row>
    <row r="1232" spans="1:46" ht="15" hidden="1" customHeight="1" outlineLevel="1">
      <c r="A1232" s="521"/>
      <c r="B1232" s="312"/>
      <c r="C1232" s="302"/>
      <c r="D1232" s="288"/>
      <c r="E1232" s="288"/>
      <c r="F1232" s="288"/>
      <c r="G1232" s="288"/>
      <c r="H1232" s="288"/>
      <c r="I1232" s="288"/>
      <c r="J1232" s="288"/>
      <c r="K1232" s="288"/>
      <c r="L1232" s="288"/>
      <c r="M1232" s="288"/>
      <c r="N1232" s="288"/>
      <c r="O1232" s="288"/>
      <c r="P1232" s="288"/>
      <c r="Q1232" s="464"/>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6"/>
    </row>
    <row r="1233" spans="1:46" s="306" customFormat="1" ht="15.75" hidden="1" outlineLevel="1">
      <c r="A1233" s="521"/>
      <c r="B1233" s="285" t="s">
        <v>487</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6"/>
      <c r="AT1233" s="617"/>
    </row>
    <row r="1234" spans="1:46" hidden="1" outlineLevel="1">
      <c r="A1234" s="521">
        <v>15</v>
      </c>
      <c r="B1234" s="291" t="s">
        <v>492</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8">
        <f>SUM(AE1234:AR1234)</f>
        <v>0</v>
      </c>
      <c r="AT1234" s="616"/>
    </row>
    <row r="1235" spans="1:46" hidden="1" outlineLevel="1">
      <c r="A1235" s="521"/>
      <c r="B1235" s="291" t="s">
        <v>723</v>
      </c>
      <c r="C1235" s="288" t="s">
        <v>163</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f>AE1234</f>
        <v>0</v>
      </c>
      <c r="AF1235" s="407">
        <f>AF1234</f>
        <v>0</v>
      </c>
      <c r="AG1235" s="407">
        <f t="shared" ref="AG1235:AI1235" si="3325">AG1234</f>
        <v>0</v>
      </c>
      <c r="AH1235" s="407">
        <f t="shared" si="3325"/>
        <v>0</v>
      </c>
      <c r="AI1235" s="407">
        <f t="shared" si="3325"/>
        <v>0</v>
      </c>
      <c r="AJ1235" s="407">
        <f>AJ1234</f>
        <v>0</v>
      </c>
      <c r="AK1235" s="407">
        <f t="shared" ref="AK1235:AR1235" si="3326">AK1234</f>
        <v>0</v>
      </c>
      <c r="AL1235" s="407">
        <f t="shared" si="3326"/>
        <v>0</v>
      </c>
      <c r="AM1235" s="407">
        <f t="shared" si="3326"/>
        <v>0</v>
      </c>
      <c r="AN1235" s="407">
        <f t="shared" si="3326"/>
        <v>0</v>
      </c>
      <c r="AO1235" s="407">
        <f t="shared" si="3326"/>
        <v>0</v>
      </c>
      <c r="AP1235" s="407">
        <f t="shared" si="3326"/>
        <v>0</v>
      </c>
      <c r="AQ1235" s="407">
        <f t="shared" si="3326"/>
        <v>0</v>
      </c>
      <c r="AR1235" s="407">
        <f t="shared" si="3326"/>
        <v>0</v>
      </c>
      <c r="AS1235" s="294"/>
    </row>
    <row r="1236" spans="1:46" hidden="1" outlineLevel="1">
      <c r="A1236" s="521"/>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hidden="1" outlineLevel="1">
      <c r="A1237" s="521">
        <v>16</v>
      </c>
      <c r="B1237" s="321" t="s">
        <v>488</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f>SUM(AE1237:AR1237)</f>
        <v>0</v>
      </c>
    </row>
    <row r="1238" spans="1:46" s="280" customFormat="1" hidden="1" outlineLevel="1">
      <c r="A1238" s="521"/>
      <c r="B1238" s="291" t="s">
        <v>723</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 t="shared" ref="AF1238:AQ1238" si="3327">AF1237</f>
        <v>0</v>
      </c>
      <c r="AG1238" s="407">
        <f t="shared" si="3327"/>
        <v>0</v>
      </c>
      <c r="AH1238" s="407">
        <f t="shared" si="3327"/>
        <v>0</v>
      </c>
      <c r="AI1238" s="407">
        <f t="shared" si="3327"/>
        <v>0</v>
      </c>
      <c r="AJ1238" s="407">
        <f t="shared" si="3327"/>
        <v>0</v>
      </c>
      <c r="AK1238" s="407">
        <f t="shared" si="3327"/>
        <v>0</v>
      </c>
      <c r="AL1238" s="407">
        <f t="shared" si="3327"/>
        <v>0</v>
      </c>
      <c r="AM1238" s="407">
        <f t="shared" si="3327"/>
        <v>0</v>
      </c>
      <c r="AN1238" s="407">
        <f t="shared" si="3327"/>
        <v>0</v>
      </c>
      <c r="AO1238" s="407">
        <f t="shared" si="3327"/>
        <v>0</v>
      </c>
      <c r="AP1238" s="407">
        <f t="shared" si="3327"/>
        <v>0</v>
      </c>
      <c r="AQ1238" s="407">
        <f t="shared" si="3327"/>
        <v>0</v>
      </c>
      <c r="AR1238" s="407">
        <f>AR1237</f>
        <v>0</v>
      </c>
      <c r="AS1238" s="294"/>
    </row>
    <row r="1239" spans="1:46" s="280" customFormat="1" hidden="1" outlineLevel="1">
      <c r="A1239" s="521"/>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hidden="1" outlineLevel="1">
      <c r="A1240" s="521"/>
      <c r="B1240" s="508" t="s">
        <v>493</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hidden="1" outlineLevel="1">
      <c r="A1241" s="521">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f>SUM(AE1241:AR1241)</f>
        <v>0</v>
      </c>
    </row>
    <row r="1242" spans="1:46" hidden="1" outlineLevel="1">
      <c r="A1242" s="521"/>
      <c r="B1242" s="291" t="s">
        <v>723</v>
      </c>
      <c r="C1242" s="288" t="s">
        <v>163</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f>AE1241</f>
        <v>0</v>
      </c>
      <c r="AF1242" s="407">
        <f t="shared" ref="AF1242:AR1242" si="3328">AF1241</f>
        <v>0</v>
      </c>
      <c r="AG1242" s="407">
        <f t="shared" si="3328"/>
        <v>0</v>
      </c>
      <c r="AH1242" s="407">
        <f t="shared" si="3328"/>
        <v>0</v>
      </c>
      <c r="AI1242" s="407">
        <f t="shared" si="3328"/>
        <v>0</v>
      </c>
      <c r="AJ1242" s="407">
        <f t="shared" si="3328"/>
        <v>0</v>
      </c>
      <c r="AK1242" s="407">
        <f t="shared" si="3328"/>
        <v>0</v>
      </c>
      <c r="AL1242" s="407">
        <f t="shared" si="3328"/>
        <v>0</v>
      </c>
      <c r="AM1242" s="407">
        <f t="shared" si="3328"/>
        <v>0</v>
      </c>
      <c r="AN1242" s="407">
        <f t="shared" si="3328"/>
        <v>0</v>
      </c>
      <c r="AO1242" s="407">
        <f t="shared" si="3328"/>
        <v>0</v>
      </c>
      <c r="AP1242" s="407">
        <f t="shared" si="3328"/>
        <v>0</v>
      </c>
      <c r="AQ1242" s="407">
        <f t="shared" si="3328"/>
        <v>0</v>
      </c>
      <c r="AR1242" s="407">
        <f t="shared" si="3328"/>
        <v>0</v>
      </c>
      <c r="AS1242" s="303"/>
    </row>
    <row r="1243" spans="1:46" hidden="1" outlineLevel="1">
      <c r="A1243" s="521"/>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hidden="1" outlineLevel="1">
      <c r="A1244" s="521">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idden="1" outlineLevel="1">
      <c r="A1245" s="521"/>
      <c r="B1245" s="291" t="s">
        <v>723</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329">AF1244</f>
        <v>0</v>
      </c>
      <c r="AG1245" s="407">
        <f t="shared" si="3329"/>
        <v>0</v>
      </c>
      <c r="AH1245" s="407">
        <f t="shared" si="3329"/>
        <v>0</v>
      </c>
      <c r="AI1245" s="407">
        <f t="shared" si="3329"/>
        <v>0</v>
      </c>
      <c r="AJ1245" s="407">
        <f t="shared" si="3329"/>
        <v>0</v>
      </c>
      <c r="AK1245" s="407">
        <f t="shared" si="3329"/>
        <v>0</v>
      </c>
      <c r="AL1245" s="407">
        <f t="shared" si="3329"/>
        <v>0</v>
      </c>
      <c r="AM1245" s="407">
        <f t="shared" si="3329"/>
        <v>0</v>
      </c>
      <c r="AN1245" s="407">
        <f t="shared" si="3329"/>
        <v>0</v>
      </c>
      <c r="AO1245" s="407">
        <f t="shared" si="3329"/>
        <v>0</v>
      </c>
      <c r="AP1245" s="407">
        <f t="shared" si="3329"/>
        <v>0</v>
      </c>
      <c r="AQ1245" s="407">
        <f t="shared" si="3329"/>
        <v>0</v>
      </c>
      <c r="AR1245" s="407">
        <f t="shared" si="3329"/>
        <v>0</v>
      </c>
      <c r="AS1245" s="303"/>
    </row>
    <row r="1246" spans="1:46" hidden="1" outlineLevel="1">
      <c r="A1246" s="521"/>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hidden="1" outlineLevel="1">
      <c r="A1247" s="521">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idden="1" outlineLevel="1">
      <c r="A1248" s="521"/>
      <c r="B1248" s="291" t="s">
        <v>723</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330">AF1247</f>
        <v>0</v>
      </c>
      <c r="AG1248" s="407">
        <f t="shared" si="3330"/>
        <v>0</v>
      </c>
      <c r="AH1248" s="407">
        <f t="shared" si="3330"/>
        <v>0</v>
      </c>
      <c r="AI1248" s="407">
        <f t="shared" si="3330"/>
        <v>0</v>
      </c>
      <c r="AJ1248" s="407">
        <f t="shared" si="3330"/>
        <v>0</v>
      </c>
      <c r="AK1248" s="407">
        <f t="shared" si="3330"/>
        <v>0</v>
      </c>
      <c r="AL1248" s="407">
        <f t="shared" si="3330"/>
        <v>0</v>
      </c>
      <c r="AM1248" s="407">
        <f t="shared" si="3330"/>
        <v>0</v>
      </c>
      <c r="AN1248" s="407">
        <f t="shared" si="3330"/>
        <v>0</v>
      </c>
      <c r="AO1248" s="407">
        <f t="shared" si="3330"/>
        <v>0</v>
      </c>
      <c r="AP1248" s="407">
        <f t="shared" si="3330"/>
        <v>0</v>
      </c>
      <c r="AQ1248" s="407">
        <f t="shared" si="3330"/>
        <v>0</v>
      </c>
      <c r="AR1248" s="407">
        <f t="shared" si="3330"/>
        <v>0</v>
      </c>
      <c r="AS1248" s="294"/>
    </row>
    <row r="1249" spans="1:45" hidden="1"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hidden="1" outlineLevel="1">
      <c r="A1250" s="521">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idden="1" outlineLevel="1">
      <c r="A1251" s="521"/>
      <c r="B1251" s="291" t="s">
        <v>723</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 t="shared" ref="AE1251:AR1251" si="3331">AE1250</f>
        <v>0</v>
      </c>
      <c r="AF1251" s="407">
        <f t="shared" si="3331"/>
        <v>0</v>
      </c>
      <c r="AG1251" s="407">
        <f t="shared" si="3331"/>
        <v>0</v>
      </c>
      <c r="AH1251" s="407">
        <f t="shared" si="3331"/>
        <v>0</v>
      </c>
      <c r="AI1251" s="407">
        <f t="shared" si="3331"/>
        <v>0</v>
      </c>
      <c r="AJ1251" s="407">
        <f t="shared" si="3331"/>
        <v>0</v>
      </c>
      <c r="AK1251" s="407">
        <f t="shared" si="3331"/>
        <v>0</v>
      </c>
      <c r="AL1251" s="407">
        <f t="shared" si="3331"/>
        <v>0</v>
      </c>
      <c r="AM1251" s="407">
        <f t="shared" si="3331"/>
        <v>0</v>
      </c>
      <c r="AN1251" s="407">
        <f t="shared" si="3331"/>
        <v>0</v>
      </c>
      <c r="AO1251" s="407">
        <f t="shared" si="3331"/>
        <v>0</v>
      </c>
      <c r="AP1251" s="407">
        <f t="shared" si="3331"/>
        <v>0</v>
      </c>
      <c r="AQ1251" s="407">
        <f t="shared" si="3331"/>
        <v>0</v>
      </c>
      <c r="AR1251" s="407">
        <f t="shared" si="3331"/>
        <v>0</v>
      </c>
      <c r="AS1251" s="303"/>
    </row>
    <row r="1252" spans="1:45" ht="15.75" hidden="1" outlineLevel="1">
      <c r="A1252" s="521"/>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hidden="1" outlineLevel="1">
      <c r="A1253" s="521"/>
      <c r="B1253" s="507" t="s">
        <v>500</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hidden="1" outlineLevel="1">
      <c r="A1254" s="521"/>
      <c r="B1254" s="493" t="s">
        <v>496</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hidden="1" customHeight="1" outlineLevel="1">
      <c r="A1255" s="521">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f>SUM(AE1255:AR1255)</f>
        <v>0</v>
      </c>
    </row>
    <row r="1256" spans="1:45" ht="15" hidden="1" customHeight="1" outlineLevel="1">
      <c r="A1256" s="521"/>
      <c r="B1256" s="291" t="s">
        <v>723</v>
      </c>
      <c r="C1256" s="288" t="s">
        <v>163</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f>AE1255</f>
        <v>0</v>
      </c>
      <c r="AF1256" s="407">
        <f t="shared" ref="AF1256:AR1256" si="3332">AF1255</f>
        <v>0</v>
      </c>
      <c r="AG1256" s="407">
        <f t="shared" si="3332"/>
        <v>0</v>
      </c>
      <c r="AH1256" s="407">
        <f t="shared" si="3332"/>
        <v>0</v>
      </c>
      <c r="AI1256" s="407">
        <f t="shared" si="3332"/>
        <v>0</v>
      </c>
      <c r="AJ1256" s="407">
        <f t="shared" si="3332"/>
        <v>0</v>
      </c>
      <c r="AK1256" s="407">
        <f t="shared" si="3332"/>
        <v>0</v>
      </c>
      <c r="AL1256" s="407">
        <f t="shared" si="3332"/>
        <v>0</v>
      </c>
      <c r="AM1256" s="407">
        <f t="shared" si="3332"/>
        <v>0</v>
      </c>
      <c r="AN1256" s="407">
        <f t="shared" si="3332"/>
        <v>0</v>
      </c>
      <c r="AO1256" s="407">
        <f t="shared" si="3332"/>
        <v>0</v>
      </c>
      <c r="AP1256" s="407">
        <f t="shared" si="3332"/>
        <v>0</v>
      </c>
      <c r="AQ1256" s="407">
        <f t="shared" si="3332"/>
        <v>0</v>
      </c>
      <c r="AR1256" s="407">
        <f t="shared" si="3332"/>
        <v>0</v>
      </c>
      <c r="AS1256" s="303"/>
    </row>
    <row r="1257" spans="1:45" ht="15" hidden="1" customHeight="1" outlineLevel="1">
      <c r="A1257" s="521"/>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21">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21"/>
      <c r="B1259" s="291" t="s">
        <v>723</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333">AF1258</f>
        <v>0</v>
      </c>
      <c r="AG1259" s="407">
        <f t="shared" si="3333"/>
        <v>0</v>
      </c>
      <c r="AH1259" s="407">
        <f t="shared" si="3333"/>
        <v>0</v>
      </c>
      <c r="AI1259" s="407">
        <f t="shared" si="3333"/>
        <v>0</v>
      </c>
      <c r="AJ1259" s="407">
        <f t="shared" si="3333"/>
        <v>0</v>
      </c>
      <c r="AK1259" s="407">
        <f t="shared" si="3333"/>
        <v>0</v>
      </c>
      <c r="AL1259" s="407">
        <f t="shared" si="3333"/>
        <v>0</v>
      </c>
      <c r="AM1259" s="407">
        <f t="shared" si="3333"/>
        <v>0</v>
      </c>
      <c r="AN1259" s="407">
        <f t="shared" si="3333"/>
        <v>0</v>
      </c>
      <c r="AO1259" s="407">
        <f t="shared" si="3333"/>
        <v>0</v>
      </c>
      <c r="AP1259" s="407">
        <f t="shared" si="3333"/>
        <v>0</v>
      </c>
      <c r="AQ1259" s="407">
        <f t="shared" si="3333"/>
        <v>0</v>
      </c>
      <c r="AR1259" s="407">
        <f t="shared" si="3333"/>
        <v>0</v>
      </c>
      <c r="AS1259" s="303"/>
    </row>
    <row r="1260" spans="1:45" ht="15" hidden="1"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21">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21"/>
      <c r="B1262" s="291" t="s">
        <v>723</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334">AF1261</f>
        <v>0</v>
      </c>
      <c r="AG1262" s="407">
        <f t="shared" si="3334"/>
        <v>0</v>
      </c>
      <c r="AH1262" s="407">
        <f t="shared" si="3334"/>
        <v>0</v>
      </c>
      <c r="AI1262" s="407">
        <f t="shared" si="3334"/>
        <v>0</v>
      </c>
      <c r="AJ1262" s="407">
        <f t="shared" si="3334"/>
        <v>0</v>
      </c>
      <c r="AK1262" s="407">
        <f t="shared" si="3334"/>
        <v>0</v>
      </c>
      <c r="AL1262" s="407">
        <f t="shared" si="3334"/>
        <v>0</v>
      </c>
      <c r="AM1262" s="407">
        <f t="shared" si="3334"/>
        <v>0</v>
      </c>
      <c r="AN1262" s="407">
        <f t="shared" si="3334"/>
        <v>0</v>
      </c>
      <c r="AO1262" s="407">
        <f t="shared" si="3334"/>
        <v>0</v>
      </c>
      <c r="AP1262" s="407">
        <f t="shared" si="3334"/>
        <v>0</v>
      </c>
      <c r="AQ1262" s="407">
        <f t="shared" si="3334"/>
        <v>0</v>
      </c>
      <c r="AR1262" s="407">
        <f t="shared" si="3334"/>
        <v>0</v>
      </c>
      <c r="AS1262" s="303"/>
    </row>
    <row r="1263" spans="1:45" ht="15" hidden="1" customHeight="1" outlineLevel="1">
      <c r="A1263" s="521"/>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21">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21"/>
      <c r="B1265" s="291" t="s">
        <v>723</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335">AF1264</f>
        <v>0</v>
      </c>
      <c r="AG1265" s="407">
        <f t="shared" si="3335"/>
        <v>0</v>
      </c>
      <c r="AH1265" s="407">
        <f t="shared" si="3335"/>
        <v>0</v>
      </c>
      <c r="AI1265" s="407">
        <f t="shared" si="3335"/>
        <v>0</v>
      </c>
      <c r="AJ1265" s="407">
        <f t="shared" si="3335"/>
        <v>0</v>
      </c>
      <c r="AK1265" s="407">
        <f t="shared" si="3335"/>
        <v>0</v>
      </c>
      <c r="AL1265" s="407">
        <f t="shared" si="3335"/>
        <v>0</v>
      </c>
      <c r="AM1265" s="407">
        <f t="shared" si="3335"/>
        <v>0</v>
      </c>
      <c r="AN1265" s="407">
        <f t="shared" si="3335"/>
        <v>0</v>
      </c>
      <c r="AO1265" s="407">
        <f t="shared" si="3335"/>
        <v>0</v>
      </c>
      <c r="AP1265" s="407">
        <f t="shared" si="3335"/>
        <v>0</v>
      </c>
      <c r="AQ1265" s="407">
        <f t="shared" si="3335"/>
        <v>0</v>
      </c>
      <c r="AR1265" s="407">
        <f t="shared" si="3335"/>
        <v>0</v>
      </c>
      <c r="AS1265" s="303"/>
    </row>
    <row r="1266" spans="1:45" ht="15" hidden="1" customHeight="1" outlineLevel="1">
      <c r="A1266" s="521"/>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21"/>
      <c r="B1267" s="285" t="s">
        <v>497</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hidden="1" customHeight="1" outlineLevel="1">
      <c r="A1268" s="521">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f>SUM(AE1268:AR1268)</f>
        <v>0</v>
      </c>
    </row>
    <row r="1269" spans="1:45" ht="15" hidden="1" customHeight="1" outlineLevel="1">
      <c r="A1269" s="521"/>
      <c r="B1269" s="291" t="s">
        <v>723</v>
      </c>
      <c r="C1269" s="288" t="s">
        <v>163</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f>AE1268</f>
        <v>0</v>
      </c>
      <c r="AF1269" s="407">
        <f t="shared" ref="AF1269:AR1269" si="3336">AF1268</f>
        <v>0</v>
      </c>
      <c r="AG1269" s="407">
        <f t="shared" si="3336"/>
        <v>0</v>
      </c>
      <c r="AH1269" s="407">
        <f t="shared" si="3336"/>
        <v>0</v>
      </c>
      <c r="AI1269" s="407">
        <f t="shared" si="3336"/>
        <v>0</v>
      </c>
      <c r="AJ1269" s="407">
        <f t="shared" si="3336"/>
        <v>0</v>
      </c>
      <c r="AK1269" s="407">
        <f t="shared" si="3336"/>
        <v>0</v>
      </c>
      <c r="AL1269" s="407">
        <f t="shared" si="3336"/>
        <v>0</v>
      </c>
      <c r="AM1269" s="407">
        <f t="shared" si="3336"/>
        <v>0</v>
      </c>
      <c r="AN1269" s="407">
        <f t="shared" si="3336"/>
        <v>0</v>
      </c>
      <c r="AO1269" s="407">
        <f t="shared" si="3336"/>
        <v>0</v>
      </c>
      <c r="AP1269" s="407">
        <f t="shared" si="3336"/>
        <v>0</v>
      </c>
      <c r="AQ1269" s="407">
        <f t="shared" si="3336"/>
        <v>0</v>
      </c>
      <c r="AR1269" s="407">
        <f t="shared" si="3336"/>
        <v>0</v>
      </c>
      <c r="AS1269" s="303"/>
    </row>
    <row r="1270" spans="1:45" ht="15" hidden="1" customHeight="1" outlineLevel="1">
      <c r="A1270" s="521"/>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21">
        <v>26</v>
      </c>
      <c r="B1271" s="424" t="s">
        <v>118</v>
      </c>
      <c r="C1271" s="288" t="s">
        <v>25</v>
      </c>
      <c r="D1271" s="292">
        <v>241793</v>
      </c>
      <c r="E1271" s="292">
        <v>240597.30843512618</v>
      </c>
      <c r="F1271" s="292">
        <v>240597.30843512618</v>
      </c>
      <c r="G1271" s="292">
        <v>240597.30843512618</v>
      </c>
      <c r="H1271" s="292">
        <v>240590.87935134591</v>
      </c>
      <c r="I1271" s="292">
        <v>240590.87935134591</v>
      </c>
      <c r="J1271" s="292">
        <v>240590.87935134591</v>
      </c>
      <c r="K1271" s="292">
        <v>240590.87935134591</v>
      </c>
      <c r="L1271" s="292">
        <v>240590.87935134591</v>
      </c>
      <c r="M1271" s="292">
        <v>240590.87935134591</v>
      </c>
      <c r="N1271" s="292">
        <v>240590.87935134591</v>
      </c>
      <c r="O1271" s="292">
        <v>240590.87935134591</v>
      </c>
      <c r="P1271" s="292">
        <v>240590.87935134591</v>
      </c>
      <c r="Q1271" s="292">
        <v>12</v>
      </c>
      <c r="R1271" s="292">
        <v>27.7</v>
      </c>
      <c r="S1271" s="292">
        <v>27.56302061537346</v>
      </c>
      <c r="T1271" s="292">
        <v>27.56302061537346</v>
      </c>
      <c r="U1271" s="292">
        <v>27.56302061537346</v>
      </c>
      <c r="V1271" s="292">
        <v>27.562284094379415</v>
      </c>
      <c r="W1271" s="292">
        <v>27.562284094379415</v>
      </c>
      <c r="X1271" s="292">
        <v>27.562284094379415</v>
      </c>
      <c r="Y1271" s="292">
        <v>27.562284094379415</v>
      </c>
      <c r="Z1271" s="292">
        <v>27.562284094379415</v>
      </c>
      <c r="AA1271" s="292">
        <v>27.562284094379415</v>
      </c>
      <c r="AB1271" s="292">
        <v>27.562284094379415</v>
      </c>
      <c r="AC1271" s="292">
        <v>27.562284094379415</v>
      </c>
      <c r="AD1271" s="292">
        <v>27.562284094379415</v>
      </c>
      <c r="AE1271" s="422"/>
      <c r="AF1271" s="411"/>
      <c r="AG1271" s="411">
        <v>1</v>
      </c>
      <c r="AH1271" s="411"/>
      <c r="AI1271" s="411"/>
      <c r="AJ1271" s="411"/>
      <c r="AK1271" s="411"/>
      <c r="AL1271" s="411"/>
      <c r="AM1271" s="411"/>
      <c r="AN1271" s="411"/>
      <c r="AO1271" s="411"/>
      <c r="AP1271" s="411"/>
      <c r="AQ1271" s="411"/>
      <c r="AR1271" s="411"/>
      <c r="AS1271" s="293">
        <f>SUM(AE1271:AR1271)</f>
        <v>1</v>
      </c>
    </row>
    <row r="1272" spans="1:45" ht="15" hidden="1" customHeight="1" outlineLevel="1">
      <c r="A1272" s="521"/>
      <c r="B1272" s="291" t="s">
        <v>723</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337">AF1271</f>
        <v>0</v>
      </c>
      <c r="AG1272" s="407">
        <f t="shared" si="3337"/>
        <v>1</v>
      </c>
      <c r="AH1272" s="407">
        <f t="shared" si="3337"/>
        <v>0</v>
      </c>
      <c r="AI1272" s="407">
        <f t="shared" si="3337"/>
        <v>0</v>
      </c>
      <c r="AJ1272" s="407">
        <f t="shared" si="3337"/>
        <v>0</v>
      </c>
      <c r="AK1272" s="407">
        <f t="shared" si="3337"/>
        <v>0</v>
      </c>
      <c r="AL1272" s="407">
        <f t="shared" si="3337"/>
        <v>0</v>
      </c>
      <c r="AM1272" s="407">
        <f t="shared" si="3337"/>
        <v>0</v>
      </c>
      <c r="AN1272" s="407">
        <f t="shared" si="3337"/>
        <v>0</v>
      </c>
      <c r="AO1272" s="407">
        <f t="shared" si="3337"/>
        <v>0</v>
      </c>
      <c r="AP1272" s="407">
        <f t="shared" si="3337"/>
        <v>0</v>
      </c>
      <c r="AQ1272" s="407">
        <f t="shared" si="3337"/>
        <v>0</v>
      </c>
      <c r="AR1272" s="407">
        <f t="shared" si="3337"/>
        <v>0</v>
      </c>
      <c r="AS1272" s="303"/>
    </row>
    <row r="1273" spans="1:45" ht="15" hidden="1"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21">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21"/>
      <c r="B1275" s="291" t="s">
        <v>723</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338">AF1274</f>
        <v>0</v>
      </c>
      <c r="AG1275" s="407">
        <f t="shared" si="3338"/>
        <v>0</v>
      </c>
      <c r="AH1275" s="407">
        <f t="shared" si="3338"/>
        <v>0</v>
      </c>
      <c r="AI1275" s="407">
        <f t="shared" si="3338"/>
        <v>0</v>
      </c>
      <c r="AJ1275" s="407">
        <f t="shared" si="3338"/>
        <v>0</v>
      </c>
      <c r="AK1275" s="407">
        <f t="shared" si="3338"/>
        <v>0</v>
      </c>
      <c r="AL1275" s="407">
        <f t="shared" si="3338"/>
        <v>0</v>
      </c>
      <c r="AM1275" s="407">
        <f t="shared" si="3338"/>
        <v>0</v>
      </c>
      <c r="AN1275" s="407">
        <f t="shared" si="3338"/>
        <v>0</v>
      </c>
      <c r="AO1275" s="407">
        <f t="shared" si="3338"/>
        <v>0</v>
      </c>
      <c r="AP1275" s="407">
        <f t="shared" si="3338"/>
        <v>0</v>
      </c>
      <c r="AQ1275" s="407">
        <f t="shared" si="3338"/>
        <v>0</v>
      </c>
      <c r="AR1275" s="407">
        <f t="shared" si="3338"/>
        <v>0</v>
      </c>
      <c r="AS1275" s="303"/>
    </row>
    <row r="1276" spans="1:45" ht="15" hidden="1"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21">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21"/>
      <c r="B1278" s="291" t="s">
        <v>723</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AF1277</f>
        <v>0</v>
      </c>
      <c r="AG1278" s="407">
        <f t="shared" ref="AG1278:AJ1278" si="3339">AG1277</f>
        <v>0</v>
      </c>
      <c r="AH1278" s="407">
        <f t="shared" si="3339"/>
        <v>0</v>
      </c>
      <c r="AI1278" s="407">
        <f t="shared" si="3339"/>
        <v>0</v>
      </c>
      <c r="AJ1278" s="407">
        <f t="shared" si="3339"/>
        <v>0</v>
      </c>
      <c r="AK1278" s="407">
        <f>AK1277</f>
        <v>0</v>
      </c>
      <c r="AL1278" s="407">
        <f t="shared" ref="AL1278:AR1278" si="3340">AL1277</f>
        <v>0</v>
      </c>
      <c r="AM1278" s="407">
        <f t="shared" si="3340"/>
        <v>0</v>
      </c>
      <c r="AN1278" s="407">
        <f t="shared" si="3340"/>
        <v>0</v>
      </c>
      <c r="AO1278" s="407">
        <f t="shared" si="3340"/>
        <v>0</v>
      </c>
      <c r="AP1278" s="407">
        <f t="shared" si="3340"/>
        <v>0</v>
      </c>
      <c r="AQ1278" s="407">
        <f t="shared" si="3340"/>
        <v>0</v>
      </c>
      <c r="AR1278" s="407">
        <f t="shared" si="3340"/>
        <v>0</v>
      </c>
      <c r="AS1278" s="303"/>
    </row>
    <row r="1279" spans="1:45" ht="15" hidden="1"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21">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21"/>
      <c r="B1281" s="291" t="s">
        <v>723</v>
      </c>
      <c r="C1281" s="288" t="s">
        <v>163</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f>AE1280</f>
        <v>0</v>
      </c>
      <c r="AF1281" s="407">
        <f t="shared" ref="AF1281:AR1281" si="3341">AF1280</f>
        <v>0</v>
      </c>
      <c r="AG1281" s="407">
        <f t="shared" si="3341"/>
        <v>0</v>
      </c>
      <c r="AH1281" s="407">
        <f t="shared" si="3341"/>
        <v>0</v>
      </c>
      <c r="AI1281" s="407">
        <f t="shared" si="3341"/>
        <v>0</v>
      </c>
      <c r="AJ1281" s="407">
        <f t="shared" si="3341"/>
        <v>0</v>
      </c>
      <c r="AK1281" s="407">
        <f t="shared" si="3341"/>
        <v>0</v>
      </c>
      <c r="AL1281" s="407">
        <f t="shared" si="3341"/>
        <v>0</v>
      </c>
      <c r="AM1281" s="407">
        <f t="shared" si="3341"/>
        <v>0</v>
      </c>
      <c r="AN1281" s="407">
        <f t="shared" si="3341"/>
        <v>0</v>
      </c>
      <c r="AO1281" s="407">
        <f t="shared" si="3341"/>
        <v>0</v>
      </c>
      <c r="AP1281" s="407">
        <f t="shared" si="3341"/>
        <v>0</v>
      </c>
      <c r="AQ1281" s="407">
        <f t="shared" si="3341"/>
        <v>0</v>
      </c>
      <c r="AR1281" s="407">
        <f t="shared" si="3341"/>
        <v>0</v>
      </c>
      <c r="AS1281" s="303"/>
    </row>
    <row r="1282" spans="1:45" ht="15" hidden="1"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21">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21"/>
      <c r="B1284" s="291" t="s">
        <v>723</v>
      </c>
      <c r="C1284" s="288" t="s">
        <v>163</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f>AE1283</f>
        <v>0</v>
      </c>
      <c r="AF1284" s="407">
        <f t="shared" ref="AF1284:AR1284" si="3342">AF1283</f>
        <v>0</v>
      </c>
      <c r="AG1284" s="407">
        <f t="shared" si="3342"/>
        <v>0</v>
      </c>
      <c r="AH1284" s="407">
        <f t="shared" si="3342"/>
        <v>0</v>
      </c>
      <c r="AI1284" s="407">
        <f t="shared" si="3342"/>
        <v>0</v>
      </c>
      <c r="AJ1284" s="407">
        <f t="shared" si="3342"/>
        <v>0</v>
      </c>
      <c r="AK1284" s="407">
        <f t="shared" si="3342"/>
        <v>0</v>
      </c>
      <c r="AL1284" s="407">
        <f t="shared" si="3342"/>
        <v>0</v>
      </c>
      <c r="AM1284" s="407">
        <f t="shared" si="3342"/>
        <v>0</v>
      </c>
      <c r="AN1284" s="407">
        <f t="shared" si="3342"/>
        <v>0</v>
      </c>
      <c r="AO1284" s="407">
        <f t="shared" si="3342"/>
        <v>0</v>
      </c>
      <c r="AP1284" s="407">
        <f t="shared" si="3342"/>
        <v>0</v>
      </c>
      <c r="AQ1284" s="407">
        <f t="shared" si="3342"/>
        <v>0</v>
      </c>
      <c r="AR1284" s="407">
        <f t="shared" si="3342"/>
        <v>0</v>
      </c>
      <c r="AS1284" s="303"/>
    </row>
    <row r="1285" spans="1:45" ht="15" hidden="1"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21">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21"/>
      <c r="B1287" s="291" t="s">
        <v>723</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343">AF1286</f>
        <v>0</v>
      </c>
      <c r="AG1287" s="407">
        <f t="shared" si="3343"/>
        <v>0</v>
      </c>
      <c r="AH1287" s="407">
        <f t="shared" si="3343"/>
        <v>0</v>
      </c>
      <c r="AI1287" s="407">
        <f t="shared" si="3343"/>
        <v>0</v>
      </c>
      <c r="AJ1287" s="407">
        <f t="shared" si="3343"/>
        <v>0</v>
      </c>
      <c r="AK1287" s="407">
        <f t="shared" si="3343"/>
        <v>0</v>
      </c>
      <c r="AL1287" s="407">
        <f t="shared" si="3343"/>
        <v>0</v>
      </c>
      <c r="AM1287" s="407">
        <f t="shared" si="3343"/>
        <v>0</v>
      </c>
      <c r="AN1287" s="407">
        <f t="shared" si="3343"/>
        <v>0</v>
      </c>
      <c r="AO1287" s="407">
        <f t="shared" si="3343"/>
        <v>0</v>
      </c>
      <c r="AP1287" s="407">
        <f t="shared" si="3343"/>
        <v>0</v>
      </c>
      <c r="AQ1287" s="407">
        <f t="shared" si="3343"/>
        <v>0</v>
      </c>
      <c r="AR1287" s="407">
        <f t="shared" si="3343"/>
        <v>0</v>
      </c>
      <c r="AS1287" s="303"/>
    </row>
    <row r="1288" spans="1:45" ht="15" hidden="1" customHeight="1" outlineLevel="1">
      <c r="A1288" s="521"/>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21">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21"/>
      <c r="B1290" s="291" t="s">
        <v>723</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344">AF1289</f>
        <v>0</v>
      </c>
      <c r="AG1290" s="407">
        <f t="shared" si="3344"/>
        <v>0</v>
      </c>
      <c r="AH1290" s="407">
        <f t="shared" si="3344"/>
        <v>0</v>
      </c>
      <c r="AI1290" s="407">
        <f t="shared" si="3344"/>
        <v>0</v>
      </c>
      <c r="AJ1290" s="407">
        <f t="shared" si="3344"/>
        <v>0</v>
      </c>
      <c r="AK1290" s="407">
        <f t="shared" si="3344"/>
        <v>0</v>
      </c>
      <c r="AL1290" s="407">
        <f t="shared" si="3344"/>
        <v>0</v>
      </c>
      <c r="AM1290" s="407">
        <f t="shared" si="3344"/>
        <v>0</v>
      </c>
      <c r="AN1290" s="407">
        <f t="shared" si="3344"/>
        <v>0</v>
      </c>
      <c r="AO1290" s="407">
        <f t="shared" si="3344"/>
        <v>0</v>
      </c>
      <c r="AP1290" s="407">
        <f t="shared" si="3344"/>
        <v>0</v>
      </c>
      <c r="AQ1290" s="407">
        <f t="shared" si="3344"/>
        <v>0</v>
      </c>
      <c r="AR1290" s="407">
        <f t="shared" si="3344"/>
        <v>0</v>
      </c>
      <c r="AS1290" s="303"/>
    </row>
    <row r="1291" spans="1:45" ht="15" hidden="1"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21"/>
      <c r="B1292" s="285" t="s">
        <v>498</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hidden="1" customHeight="1" outlineLevel="1">
      <c r="A1293" s="521">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hidden="1" customHeight="1" outlineLevel="1">
      <c r="A1294" s="521"/>
      <c r="B1294" s="291" t="s">
        <v>723</v>
      </c>
      <c r="C1294" s="288" t="s">
        <v>163</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f>AE1293</f>
        <v>0</v>
      </c>
      <c r="AF1294" s="407">
        <f t="shared" ref="AF1294:AR1294" si="3345">AF1293</f>
        <v>0</v>
      </c>
      <c r="AG1294" s="407">
        <f t="shared" si="3345"/>
        <v>0</v>
      </c>
      <c r="AH1294" s="407">
        <f t="shared" si="3345"/>
        <v>0</v>
      </c>
      <c r="AI1294" s="407">
        <f t="shared" si="3345"/>
        <v>0</v>
      </c>
      <c r="AJ1294" s="407">
        <f t="shared" si="3345"/>
        <v>0</v>
      </c>
      <c r="AK1294" s="407">
        <f t="shared" si="3345"/>
        <v>0</v>
      </c>
      <c r="AL1294" s="407">
        <f t="shared" si="3345"/>
        <v>0</v>
      </c>
      <c r="AM1294" s="407">
        <f t="shared" si="3345"/>
        <v>0</v>
      </c>
      <c r="AN1294" s="407">
        <f t="shared" si="3345"/>
        <v>0</v>
      </c>
      <c r="AO1294" s="407">
        <f t="shared" si="3345"/>
        <v>0</v>
      </c>
      <c r="AP1294" s="407">
        <f t="shared" si="3345"/>
        <v>0</v>
      </c>
      <c r="AQ1294" s="407">
        <f t="shared" si="3345"/>
        <v>0</v>
      </c>
      <c r="AR1294" s="407">
        <f t="shared" si="3345"/>
        <v>0</v>
      </c>
      <c r="AS1294" s="303"/>
    </row>
    <row r="1295" spans="1:45" ht="15" hidden="1"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21">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21"/>
      <c r="B1297" s="291" t="s">
        <v>723</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346">AF1296</f>
        <v>0</v>
      </c>
      <c r="AG1297" s="407">
        <f t="shared" si="3346"/>
        <v>0</v>
      </c>
      <c r="AH1297" s="407">
        <f t="shared" si="3346"/>
        <v>0</v>
      </c>
      <c r="AI1297" s="407">
        <f t="shared" si="3346"/>
        <v>0</v>
      </c>
      <c r="AJ1297" s="407">
        <f t="shared" si="3346"/>
        <v>0</v>
      </c>
      <c r="AK1297" s="407">
        <f t="shared" si="3346"/>
        <v>0</v>
      </c>
      <c r="AL1297" s="407">
        <f t="shared" si="3346"/>
        <v>0</v>
      </c>
      <c r="AM1297" s="407">
        <f t="shared" si="3346"/>
        <v>0</v>
      </c>
      <c r="AN1297" s="407">
        <f t="shared" si="3346"/>
        <v>0</v>
      </c>
      <c r="AO1297" s="407">
        <f t="shared" si="3346"/>
        <v>0</v>
      </c>
      <c r="AP1297" s="407">
        <f t="shared" si="3346"/>
        <v>0</v>
      </c>
      <c r="AQ1297" s="407">
        <f t="shared" si="3346"/>
        <v>0</v>
      </c>
      <c r="AR1297" s="407">
        <f t="shared" si="3346"/>
        <v>0</v>
      </c>
      <c r="AS1297" s="303"/>
    </row>
    <row r="1298" spans="1:45" ht="15" hidden="1"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21">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21"/>
      <c r="B1300" s="291" t="s">
        <v>723</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347">AF1299</f>
        <v>0</v>
      </c>
      <c r="AG1300" s="407">
        <f t="shared" si="3347"/>
        <v>0</v>
      </c>
      <c r="AH1300" s="407">
        <f t="shared" si="3347"/>
        <v>0</v>
      </c>
      <c r="AI1300" s="407">
        <f t="shared" si="3347"/>
        <v>0</v>
      </c>
      <c r="AJ1300" s="407">
        <f t="shared" si="3347"/>
        <v>0</v>
      </c>
      <c r="AK1300" s="407">
        <f t="shared" si="3347"/>
        <v>0</v>
      </c>
      <c r="AL1300" s="407">
        <f t="shared" si="3347"/>
        <v>0</v>
      </c>
      <c r="AM1300" s="407">
        <f t="shared" si="3347"/>
        <v>0</v>
      </c>
      <c r="AN1300" s="407">
        <f t="shared" si="3347"/>
        <v>0</v>
      </c>
      <c r="AO1300" s="407">
        <f t="shared" si="3347"/>
        <v>0</v>
      </c>
      <c r="AP1300" s="407">
        <f t="shared" si="3347"/>
        <v>0</v>
      </c>
      <c r="AQ1300" s="407">
        <f t="shared" si="3347"/>
        <v>0</v>
      </c>
      <c r="AR1300" s="407">
        <f t="shared" si="3347"/>
        <v>0</v>
      </c>
      <c r="AS1300" s="303"/>
    </row>
    <row r="1301" spans="1:45" ht="15" hidden="1" customHeight="1" outlineLevel="1">
      <c r="A1301" s="521"/>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21"/>
      <c r="B1302" s="285" t="s">
        <v>499</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hidden="1" customHeight="1" outlineLevel="1">
      <c r="A1303" s="521">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hidden="1" customHeight="1" outlineLevel="1">
      <c r="A1304" s="521"/>
      <c r="B1304" s="291" t="s">
        <v>723</v>
      </c>
      <c r="C1304" s="288" t="s">
        <v>163</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f>AE1303</f>
        <v>0</v>
      </c>
      <c r="AF1304" s="407">
        <f t="shared" ref="AF1304:AR1304" si="3348">AF1303</f>
        <v>0</v>
      </c>
      <c r="AG1304" s="407">
        <f t="shared" si="3348"/>
        <v>0</v>
      </c>
      <c r="AH1304" s="407">
        <f t="shared" si="3348"/>
        <v>0</v>
      </c>
      <c r="AI1304" s="407">
        <f t="shared" si="3348"/>
        <v>0</v>
      </c>
      <c r="AJ1304" s="407">
        <f t="shared" si="3348"/>
        <v>0</v>
      </c>
      <c r="AK1304" s="407">
        <f t="shared" si="3348"/>
        <v>0</v>
      </c>
      <c r="AL1304" s="407">
        <f t="shared" si="3348"/>
        <v>0</v>
      </c>
      <c r="AM1304" s="407">
        <f t="shared" si="3348"/>
        <v>0</v>
      </c>
      <c r="AN1304" s="407">
        <f t="shared" si="3348"/>
        <v>0</v>
      </c>
      <c r="AO1304" s="407">
        <f t="shared" si="3348"/>
        <v>0</v>
      </c>
      <c r="AP1304" s="407">
        <f t="shared" si="3348"/>
        <v>0</v>
      </c>
      <c r="AQ1304" s="407">
        <f t="shared" si="3348"/>
        <v>0</v>
      </c>
      <c r="AR1304" s="407">
        <f t="shared" si="3348"/>
        <v>0</v>
      </c>
      <c r="AS1304" s="303"/>
    </row>
    <row r="1305" spans="1:45" ht="15" hidden="1" customHeight="1" outlineLevel="1">
      <c r="A1305" s="521"/>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hidden="1" customHeight="1" outlineLevel="1">
      <c r="A1306" s="521">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21"/>
      <c r="B1307" s="291" t="s">
        <v>723</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349">AF1306</f>
        <v>0</v>
      </c>
      <c r="AG1307" s="407">
        <f t="shared" si="3349"/>
        <v>0</v>
      </c>
      <c r="AH1307" s="407">
        <f t="shared" si="3349"/>
        <v>0</v>
      </c>
      <c r="AI1307" s="407">
        <f t="shared" si="3349"/>
        <v>0</v>
      </c>
      <c r="AJ1307" s="407">
        <f t="shared" si="3349"/>
        <v>0</v>
      </c>
      <c r="AK1307" s="407">
        <f t="shared" si="3349"/>
        <v>0</v>
      </c>
      <c r="AL1307" s="407">
        <f t="shared" si="3349"/>
        <v>0</v>
      </c>
      <c r="AM1307" s="407">
        <f t="shared" si="3349"/>
        <v>0</v>
      </c>
      <c r="AN1307" s="407">
        <f t="shared" si="3349"/>
        <v>0</v>
      </c>
      <c r="AO1307" s="407">
        <f t="shared" si="3349"/>
        <v>0</v>
      </c>
      <c r="AP1307" s="407">
        <f t="shared" si="3349"/>
        <v>0</v>
      </c>
      <c r="AQ1307" s="407">
        <f t="shared" si="3349"/>
        <v>0</v>
      </c>
      <c r="AR1307" s="407">
        <f t="shared" si="3349"/>
        <v>0</v>
      </c>
      <c r="AS1307" s="303"/>
    </row>
    <row r="1308" spans="1:45" ht="15" hidden="1"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21">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21"/>
      <c r="B1310" s="291" t="s">
        <v>723</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350">AF1309</f>
        <v>0</v>
      </c>
      <c r="AG1310" s="407">
        <f t="shared" si="3350"/>
        <v>0</v>
      </c>
      <c r="AH1310" s="407">
        <f t="shared" si="3350"/>
        <v>0</v>
      </c>
      <c r="AI1310" s="407">
        <f t="shared" si="3350"/>
        <v>0</v>
      </c>
      <c r="AJ1310" s="407">
        <f t="shared" si="3350"/>
        <v>0</v>
      </c>
      <c r="AK1310" s="407">
        <f t="shared" si="3350"/>
        <v>0</v>
      </c>
      <c r="AL1310" s="407">
        <f t="shared" si="3350"/>
        <v>0</v>
      </c>
      <c r="AM1310" s="407">
        <f t="shared" si="3350"/>
        <v>0</v>
      </c>
      <c r="AN1310" s="407">
        <f t="shared" si="3350"/>
        <v>0</v>
      </c>
      <c r="AO1310" s="407">
        <f t="shared" si="3350"/>
        <v>0</v>
      </c>
      <c r="AP1310" s="407">
        <f t="shared" si="3350"/>
        <v>0</v>
      </c>
      <c r="AQ1310" s="407">
        <f t="shared" si="3350"/>
        <v>0</v>
      </c>
      <c r="AR1310" s="407">
        <f t="shared" si="3350"/>
        <v>0</v>
      </c>
      <c r="AS1310" s="303"/>
    </row>
    <row r="1311" spans="1:45" ht="15" hidden="1"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21">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21"/>
      <c r="B1313" s="291" t="s">
        <v>723</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351">AF1312</f>
        <v>0</v>
      </c>
      <c r="AG1313" s="407">
        <f t="shared" si="3351"/>
        <v>0</v>
      </c>
      <c r="AH1313" s="407">
        <f t="shared" si="3351"/>
        <v>0</v>
      </c>
      <c r="AI1313" s="407">
        <f t="shared" si="3351"/>
        <v>0</v>
      </c>
      <c r="AJ1313" s="407">
        <f t="shared" si="3351"/>
        <v>0</v>
      </c>
      <c r="AK1313" s="407">
        <f t="shared" si="3351"/>
        <v>0</v>
      </c>
      <c r="AL1313" s="407">
        <f t="shared" si="3351"/>
        <v>0</v>
      </c>
      <c r="AM1313" s="407">
        <f t="shared" si="3351"/>
        <v>0</v>
      </c>
      <c r="AN1313" s="407">
        <f t="shared" si="3351"/>
        <v>0</v>
      </c>
      <c r="AO1313" s="407">
        <f t="shared" si="3351"/>
        <v>0</v>
      </c>
      <c r="AP1313" s="407">
        <f t="shared" si="3351"/>
        <v>0</v>
      </c>
      <c r="AQ1313" s="407">
        <f t="shared" si="3351"/>
        <v>0</v>
      </c>
      <c r="AR1313" s="407">
        <f t="shared" si="3351"/>
        <v>0</v>
      </c>
      <c r="AS1313" s="303"/>
    </row>
    <row r="1314" spans="1:45" ht="15" hidden="1"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21">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21"/>
      <c r="B1316" s="291" t="s">
        <v>723</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352">AF1315</f>
        <v>0</v>
      </c>
      <c r="AG1316" s="407">
        <f t="shared" si="3352"/>
        <v>0</v>
      </c>
      <c r="AH1316" s="407">
        <f t="shared" si="3352"/>
        <v>0</v>
      </c>
      <c r="AI1316" s="407">
        <f t="shared" si="3352"/>
        <v>0</v>
      </c>
      <c r="AJ1316" s="407">
        <f t="shared" si="3352"/>
        <v>0</v>
      </c>
      <c r="AK1316" s="407">
        <f t="shared" si="3352"/>
        <v>0</v>
      </c>
      <c r="AL1316" s="407">
        <f t="shared" si="3352"/>
        <v>0</v>
      </c>
      <c r="AM1316" s="407">
        <f t="shared" si="3352"/>
        <v>0</v>
      </c>
      <c r="AN1316" s="407">
        <f t="shared" si="3352"/>
        <v>0</v>
      </c>
      <c r="AO1316" s="407">
        <f t="shared" si="3352"/>
        <v>0</v>
      </c>
      <c r="AP1316" s="407">
        <f t="shared" si="3352"/>
        <v>0</v>
      </c>
      <c r="AQ1316" s="407">
        <f t="shared" si="3352"/>
        <v>0</v>
      </c>
      <c r="AR1316" s="407">
        <f t="shared" si="3352"/>
        <v>0</v>
      </c>
      <c r="AS1316" s="303"/>
    </row>
    <row r="1317" spans="1:45" ht="15" hidden="1"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hidden="1" customHeight="1" outlineLevel="1">
      <c r="A1318" s="521">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21"/>
      <c r="B1319" s="291" t="s">
        <v>723</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353">AF1318</f>
        <v>0</v>
      </c>
      <c r="AG1319" s="407">
        <f t="shared" si="3353"/>
        <v>0</v>
      </c>
      <c r="AH1319" s="407">
        <f t="shared" si="3353"/>
        <v>0</v>
      </c>
      <c r="AI1319" s="407">
        <f t="shared" si="3353"/>
        <v>0</v>
      </c>
      <c r="AJ1319" s="407">
        <f t="shared" si="3353"/>
        <v>0</v>
      </c>
      <c r="AK1319" s="407">
        <f t="shared" si="3353"/>
        <v>0</v>
      </c>
      <c r="AL1319" s="407">
        <f t="shared" si="3353"/>
        <v>0</v>
      </c>
      <c r="AM1319" s="407">
        <f t="shared" si="3353"/>
        <v>0</v>
      </c>
      <c r="AN1319" s="407">
        <f t="shared" si="3353"/>
        <v>0</v>
      </c>
      <c r="AO1319" s="407">
        <f t="shared" si="3353"/>
        <v>0</v>
      </c>
      <c r="AP1319" s="407">
        <f t="shared" si="3353"/>
        <v>0</v>
      </c>
      <c r="AQ1319" s="407">
        <f t="shared" si="3353"/>
        <v>0</v>
      </c>
      <c r="AR1319" s="407">
        <f t="shared" si="3353"/>
        <v>0</v>
      </c>
      <c r="AS1319" s="303"/>
    </row>
    <row r="1320" spans="1:45" ht="15" hidden="1"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21">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21"/>
      <c r="B1322" s="291" t="s">
        <v>723</v>
      </c>
      <c r="C1322" s="288" t="s">
        <v>163</v>
      </c>
      <c r="D1322" s="292"/>
      <c r="E1322" s="292"/>
      <c r="F1322" s="292"/>
      <c r="G1322" s="292"/>
      <c r="H1322" s="292"/>
      <c r="I1322" s="292"/>
      <c r="J1322" s="292"/>
      <c r="K1322" s="292"/>
      <c r="L1322" s="292"/>
      <c r="M1322" s="292"/>
      <c r="N1322" s="292"/>
      <c r="O1322" s="292"/>
      <c r="P1322" s="292"/>
      <c r="Q1322" s="464"/>
      <c r="R1322" s="292"/>
      <c r="S1322" s="292"/>
      <c r="T1322" s="292"/>
      <c r="U1322" s="292"/>
      <c r="V1322" s="292"/>
      <c r="W1322" s="292"/>
      <c r="X1322" s="292"/>
      <c r="Y1322" s="292"/>
      <c r="Z1322" s="292"/>
      <c r="AA1322" s="292"/>
      <c r="AB1322" s="292"/>
      <c r="AC1322" s="292"/>
      <c r="AD1322" s="292"/>
      <c r="AE1322" s="407">
        <f>AE1321</f>
        <v>0</v>
      </c>
      <c r="AF1322" s="407">
        <f t="shared" ref="AF1322:AR1322" si="3354">AF1321</f>
        <v>0</v>
      </c>
      <c r="AG1322" s="407">
        <f t="shared" si="3354"/>
        <v>0</v>
      </c>
      <c r="AH1322" s="407">
        <f t="shared" si="3354"/>
        <v>0</v>
      </c>
      <c r="AI1322" s="407">
        <f t="shared" si="3354"/>
        <v>0</v>
      </c>
      <c r="AJ1322" s="407">
        <f t="shared" si="3354"/>
        <v>0</v>
      </c>
      <c r="AK1322" s="407">
        <f t="shared" si="3354"/>
        <v>0</v>
      </c>
      <c r="AL1322" s="407">
        <f t="shared" si="3354"/>
        <v>0</v>
      </c>
      <c r="AM1322" s="407">
        <f t="shared" si="3354"/>
        <v>0</v>
      </c>
      <c r="AN1322" s="407">
        <f t="shared" si="3354"/>
        <v>0</v>
      </c>
      <c r="AO1322" s="407">
        <f t="shared" si="3354"/>
        <v>0</v>
      </c>
      <c r="AP1322" s="407">
        <f t="shared" si="3354"/>
        <v>0</v>
      </c>
      <c r="AQ1322" s="407">
        <f t="shared" si="3354"/>
        <v>0</v>
      </c>
      <c r="AR1322" s="407">
        <f t="shared" si="3354"/>
        <v>0</v>
      </c>
      <c r="AS1322" s="303"/>
    </row>
    <row r="1323" spans="1:45" ht="15" hidden="1"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hidden="1" customHeight="1" outlineLevel="1">
      <c r="A1324" s="521">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21"/>
      <c r="B1325" s="291" t="s">
        <v>723</v>
      </c>
      <c r="C1325" s="288" t="s">
        <v>163</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f>AE1324</f>
        <v>0</v>
      </c>
      <c r="AF1325" s="407">
        <f t="shared" ref="AF1325:AR1325" si="3355">AF1324</f>
        <v>0</v>
      </c>
      <c r="AG1325" s="407">
        <f t="shared" si="3355"/>
        <v>0</v>
      </c>
      <c r="AH1325" s="407">
        <f t="shared" si="3355"/>
        <v>0</v>
      </c>
      <c r="AI1325" s="407">
        <f t="shared" si="3355"/>
        <v>0</v>
      </c>
      <c r="AJ1325" s="407">
        <f t="shared" si="3355"/>
        <v>0</v>
      </c>
      <c r="AK1325" s="407">
        <f t="shared" si="3355"/>
        <v>0</v>
      </c>
      <c r="AL1325" s="407">
        <f t="shared" si="3355"/>
        <v>0</v>
      </c>
      <c r="AM1325" s="407">
        <f t="shared" si="3355"/>
        <v>0</v>
      </c>
      <c r="AN1325" s="407">
        <f t="shared" si="3355"/>
        <v>0</v>
      </c>
      <c r="AO1325" s="407">
        <f t="shared" si="3355"/>
        <v>0</v>
      </c>
      <c r="AP1325" s="407">
        <f t="shared" si="3355"/>
        <v>0</v>
      </c>
      <c r="AQ1325" s="407">
        <f t="shared" si="3355"/>
        <v>0</v>
      </c>
      <c r="AR1325" s="407">
        <f t="shared" si="3355"/>
        <v>0</v>
      </c>
      <c r="AS1325" s="303"/>
    </row>
    <row r="1326" spans="1:45" ht="15" hidden="1"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hidden="1" customHeight="1" outlineLevel="1">
      <c r="A1327" s="521">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21"/>
      <c r="B1328" s="291" t="s">
        <v>723</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356">AF1327</f>
        <v>0</v>
      </c>
      <c r="AG1328" s="407">
        <f t="shared" si="3356"/>
        <v>0</v>
      </c>
      <c r="AH1328" s="407">
        <f t="shared" si="3356"/>
        <v>0</v>
      </c>
      <c r="AI1328" s="407">
        <f t="shared" si="3356"/>
        <v>0</v>
      </c>
      <c r="AJ1328" s="407">
        <f t="shared" si="3356"/>
        <v>0</v>
      </c>
      <c r="AK1328" s="407">
        <f t="shared" si="3356"/>
        <v>0</v>
      </c>
      <c r="AL1328" s="407">
        <f t="shared" si="3356"/>
        <v>0</v>
      </c>
      <c r="AM1328" s="407">
        <f t="shared" si="3356"/>
        <v>0</v>
      </c>
      <c r="AN1328" s="407">
        <f t="shared" si="3356"/>
        <v>0</v>
      </c>
      <c r="AO1328" s="407">
        <f t="shared" si="3356"/>
        <v>0</v>
      </c>
      <c r="AP1328" s="407">
        <f t="shared" si="3356"/>
        <v>0</v>
      </c>
      <c r="AQ1328" s="407">
        <f t="shared" si="3356"/>
        <v>0</v>
      </c>
      <c r="AR1328" s="407">
        <f t="shared" si="3356"/>
        <v>0</v>
      </c>
      <c r="AS1328" s="303"/>
    </row>
    <row r="1329" spans="1:45" ht="15" hidden="1"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450000000000003" hidden="1" customHeight="1" outlineLevel="1">
      <c r="A1330" s="521">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21"/>
      <c r="B1331" s="291" t="s">
        <v>723</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357">AF1330</f>
        <v>0</v>
      </c>
      <c r="AG1331" s="407">
        <f t="shared" si="3357"/>
        <v>0</v>
      </c>
      <c r="AH1331" s="407">
        <f t="shared" si="3357"/>
        <v>0</v>
      </c>
      <c r="AI1331" s="407">
        <f t="shared" si="3357"/>
        <v>0</v>
      </c>
      <c r="AJ1331" s="407">
        <f t="shared" si="3357"/>
        <v>0</v>
      </c>
      <c r="AK1331" s="407">
        <f t="shared" si="3357"/>
        <v>0</v>
      </c>
      <c r="AL1331" s="407">
        <f t="shared" si="3357"/>
        <v>0</v>
      </c>
      <c r="AM1331" s="407">
        <f t="shared" si="3357"/>
        <v>0</v>
      </c>
      <c r="AN1331" s="407">
        <f t="shared" si="3357"/>
        <v>0</v>
      </c>
      <c r="AO1331" s="407">
        <f t="shared" si="3357"/>
        <v>0</v>
      </c>
      <c r="AP1331" s="407">
        <f t="shared" si="3357"/>
        <v>0</v>
      </c>
      <c r="AQ1331" s="407">
        <f t="shared" si="3357"/>
        <v>0</v>
      </c>
      <c r="AR1331" s="407">
        <f t="shared" si="3357"/>
        <v>0</v>
      </c>
      <c r="AS1331" s="303"/>
    </row>
    <row r="1332" spans="1:45" ht="15" hidden="1"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hidden="1" customHeight="1" outlineLevel="1">
      <c r="A1333" s="521">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21"/>
      <c r="B1334" s="291" t="s">
        <v>723</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358">AF1333</f>
        <v>0</v>
      </c>
      <c r="AG1334" s="407">
        <f t="shared" si="3358"/>
        <v>0</v>
      </c>
      <c r="AH1334" s="407">
        <f t="shared" si="3358"/>
        <v>0</v>
      </c>
      <c r="AI1334" s="407">
        <f t="shared" si="3358"/>
        <v>0</v>
      </c>
      <c r="AJ1334" s="407">
        <f t="shared" si="3358"/>
        <v>0</v>
      </c>
      <c r="AK1334" s="407">
        <f t="shared" si="3358"/>
        <v>0</v>
      </c>
      <c r="AL1334" s="407">
        <f t="shared" si="3358"/>
        <v>0</v>
      </c>
      <c r="AM1334" s="407">
        <f t="shared" si="3358"/>
        <v>0</v>
      </c>
      <c r="AN1334" s="407">
        <f t="shared" si="3358"/>
        <v>0</v>
      </c>
      <c r="AO1334" s="407">
        <f t="shared" si="3358"/>
        <v>0</v>
      </c>
      <c r="AP1334" s="407">
        <f t="shared" si="3358"/>
        <v>0</v>
      </c>
      <c r="AQ1334" s="407">
        <f t="shared" si="3358"/>
        <v>0</v>
      </c>
      <c r="AR1334" s="407">
        <f t="shared" si="3358"/>
        <v>0</v>
      </c>
      <c r="AS1334" s="303"/>
    </row>
    <row r="1335" spans="1:45" ht="15" hidden="1"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450000000000003" hidden="1" customHeight="1" outlineLevel="1">
      <c r="A1336" s="521">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21"/>
      <c r="B1337" s="291" t="s">
        <v>723</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359">AF1336</f>
        <v>0</v>
      </c>
      <c r="AG1337" s="407">
        <f t="shared" si="3359"/>
        <v>0</v>
      </c>
      <c r="AH1337" s="407">
        <f t="shared" si="3359"/>
        <v>0</v>
      </c>
      <c r="AI1337" s="407">
        <f t="shared" si="3359"/>
        <v>0</v>
      </c>
      <c r="AJ1337" s="407">
        <f t="shared" si="3359"/>
        <v>0</v>
      </c>
      <c r="AK1337" s="407">
        <f t="shared" si="3359"/>
        <v>0</v>
      </c>
      <c r="AL1337" s="407">
        <f t="shared" si="3359"/>
        <v>0</v>
      </c>
      <c r="AM1337" s="407">
        <f t="shared" si="3359"/>
        <v>0</v>
      </c>
      <c r="AN1337" s="407">
        <f t="shared" si="3359"/>
        <v>0</v>
      </c>
      <c r="AO1337" s="407">
        <f t="shared" si="3359"/>
        <v>0</v>
      </c>
      <c r="AP1337" s="407">
        <f t="shared" si="3359"/>
        <v>0</v>
      </c>
      <c r="AQ1337" s="407">
        <f t="shared" si="3359"/>
        <v>0</v>
      </c>
      <c r="AR1337" s="407">
        <f t="shared" si="3359"/>
        <v>0</v>
      </c>
      <c r="AS1337" s="303"/>
    </row>
    <row r="1338" spans="1:45" ht="15" hidden="1"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hidden="1" customHeight="1" outlineLevel="1">
      <c r="A1339" s="521">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21"/>
      <c r="B1340" s="291" t="s">
        <v>723</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360">AF1339</f>
        <v>0</v>
      </c>
      <c r="AG1340" s="407">
        <f t="shared" si="3360"/>
        <v>0</v>
      </c>
      <c r="AH1340" s="407">
        <f t="shared" si="3360"/>
        <v>0</v>
      </c>
      <c r="AI1340" s="407">
        <f t="shared" si="3360"/>
        <v>0</v>
      </c>
      <c r="AJ1340" s="407">
        <f t="shared" si="3360"/>
        <v>0</v>
      </c>
      <c r="AK1340" s="407">
        <f t="shared" si="3360"/>
        <v>0</v>
      </c>
      <c r="AL1340" s="407">
        <f t="shared" si="3360"/>
        <v>0</v>
      </c>
      <c r="AM1340" s="407">
        <f t="shared" si="3360"/>
        <v>0</v>
      </c>
      <c r="AN1340" s="407">
        <f t="shared" si="3360"/>
        <v>0</v>
      </c>
      <c r="AO1340" s="407">
        <f t="shared" si="3360"/>
        <v>0</v>
      </c>
      <c r="AP1340" s="407">
        <f t="shared" si="3360"/>
        <v>0</v>
      </c>
      <c r="AQ1340" s="407">
        <f t="shared" si="3360"/>
        <v>0</v>
      </c>
      <c r="AR1340" s="407">
        <f t="shared" si="3360"/>
        <v>0</v>
      </c>
      <c r="AS1340" s="303"/>
    </row>
    <row r="1341" spans="1:45" ht="15" hidden="1"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hidden="1" customHeight="1" outlineLevel="1">
      <c r="A1342" s="521">
        <v>49</v>
      </c>
      <c r="B1342" s="424" t="s">
        <v>141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21"/>
      <c r="B1343" s="291" t="s">
        <v>723</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361">AF1342</f>
        <v>0</v>
      </c>
      <c r="AG1343" s="407">
        <f t="shared" si="3361"/>
        <v>0</v>
      </c>
      <c r="AH1343" s="407">
        <f t="shared" si="3361"/>
        <v>0</v>
      </c>
      <c r="AI1343" s="407">
        <f t="shared" si="3361"/>
        <v>0</v>
      </c>
      <c r="AJ1343" s="407">
        <f t="shared" si="3361"/>
        <v>0</v>
      </c>
      <c r="AK1343" s="407">
        <f t="shared" si="3361"/>
        <v>0</v>
      </c>
      <c r="AL1343" s="407">
        <f t="shared" si="3361"/>
        <v>0</v>
      </c>
      <c r="AM1343" s="407">
        <f t="shared" si="3361"/>
        <v>0</v>
      </c>
      <c r="AN1343" s="407">
        <f t="shared" si="3361"/>
        <v>0</v>
      </c>
      <c r="AO1343" s="407">
        <f t="shared" si="3361"/>
        <v>0</v>
      </c>
      <c r="AP1343" s="407">
        <f t="shared" si="3361"/>
        <v>0</v>
      </c>
      <c r="AQ1343" s="407">
        <f t="shared" si="3361"/>
        <v>0</v>
      </c>
      <c r="AR1343" s="407">
        <f t="shared" si="3361"/>
        <v>0</v>
      </c>
      <c r="AS1343" s="303"/>
    </row>
    <row r="1344" spans="1:45" hidden="1" outlineLevel="1">
      <c r="A1344" s="521"/>
      <c r="AS1344" s="760"/>
    </row>
    <row r="1345" spans="1:45" ht="15.75" hidden="1" outlineLevel="1">
      <c r="A1345" s="521"/>
      <c r="B1345" s="764" t="s">
        <v>934</v>
      </c>
      <c r="AS1345" s="760"/>
    </row>
    <row r="1346" spans="1:45" hidden="1" outlineLevel="1">
      <c r="A1346" s="521">
        <v>50</v>
      </c>
      <c r="AS1346" s="760"/>
    </row>
    <row r="1347" spans="1:45" ht="15.75" hidden="1" outlineLevel="1">
      <c r="A1347" s="521"/>
      <c r="B1347" s="424" t="s">
        <v>933</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f>SUM(AE1347:AR1347)</f>
        <v>0</v>
      </c>
    </row>
    <row r="1348" spans="1:45" hidden="1" outlineLevel="1">
      <c r="A1348" s="521"/>
      <c r="B1348" s="291" t="s">
        <v>723</v>
      </c>
      <c r="C1348" s="288" t="s">
        <v>163</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f>AE1347</f>
        <v>0</v>
      </c>
      <c r="AF1348" s="407">
        <f t="shared" ref="AF1348:AR1348" si="3362">AF1347</f>
        <v>0</v>
      </c>
      <c r="AG1348" s="407">
        <f t="shared" si="3362"/>
        <v>0</v>
      </c>
      <c r="AH1348" s="407">
        <f t="shared" si="3362"/>
        <v>0</v>
      </c>
      <c r="AI1348" s="407">
        <f t="shared" si="3362"/>
        <v>0</v>
      </c>
      <c r="AJ1348" s="407">
        <f t="shared" si="3362"/>
        <v>0</v>
      </c>
      <c r="AK1348" s="407">
        <f t="shared" si="3362"/>
        <v>0</v>
      </c>
      <c r="AL1348" s="407">
        <f t="shared" si="3362"/>
        <v>0</v>
      </c>
      <c r="AM1348" s="407">
        <f t="shared" si="3362"/>
        <v>0</v>
      </c>
      <c r="AN1348" s="407">
        <f t="shared" si="3362"/>
        <v>0</v>
      </c>
      <c r="AO1348" s="407">
        <f t="shared" si="3362"/>
        <v>0</v>
      </c>
      <c r="AP1348" s="407">
        <f t="shared" si="3362"/>
        <v>0</v>
      </c>
      <c r="AQ1348" s="407">
        <f t="shared" si="3362"/>
        <v>0</v>
      </c>
      <c r="AR1348" s="407">
        <f t="shared" si="3362"/>
        <v>0</v>
      </c>
      <c r="AS1348" s="303"/>
    </row>
    <row r="1349" spans="1:45" ht="15" hidden="1" customHeight="1" outlineLevel="1">
      <c r="A1349" s="521"/>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ollapsed="1">
      <c r="B1350" s="324" t="s">
        <v>724</v>
      </c>
      <c r="C1350" s="326"/>
      <c r="D1350" s="326">
        <f>SUM(D1188:D1343)</f>
        <v>241793</v>
      </c>
      <c r="E1350" s="326"/>
      <c r="F1350" s="326"/>
      <c r="G1350" s="326"/>
      <c r="H1350" s="326"/>
      <c r="I1350" s="326"/>
      <c r="J1350" s="326"/>
      <c r="K1350" s="326"/>
      <c r="L1350" s="326"/>
      <c r="M1350" s="326"/>
      <c r="N1350" s="326"/>
      <c r="O1350" s="326"/>
      <c r="P1350" s="326"/>
      <c r="Q1350" s="326"/>
      <c r="R1350" s="326">
        <f>SUM(R1188:R1343)</f>
        <v>27.7</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332.4</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row>
    <row r="1351" spans="1:45" ht="15.75">
      <c r="B1351" s="387" t="s">
        <v>725</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388">
        <f>HLOOKUP(AE1185,'2. LRAMVA Threshold'!$B$42:$Q$60,13,FALSE)</f>
        <v>1345003</v>
      </c>
      <c r="AF1351" s="388">
        <f>HLOOKUP(AF1185,'2. LRAMVA Threshold'!$B$42:$Q$60,13,FALSE)</f>
        <v>543085</v>
      </c>
      <c r="AG1351" s="388">
        <f>HLOOKUP(AG1185,'2. LRAMVA Threshold'!$B$42:$Q$60,13,FALSE)</f>
        <v>10671</v>
      </c>
      <c r="AH1351" s="388">
        <f>HLOOKUP(AH1185,'2. LRAMVA Threshold'!$B$42:$Q$60,13,FALSE)</f>
        <v>196</v>
      </c>
      <c r="AI1351" s="388">
        <f>HLOOKUP(AI1185,'2. LRAMVA Threshold'!$B$42:$Q$60,13,FALSE)</f>
        <v>4684</v>
      </c>
      <c r="AJ1351" s="388">
        <f>HLOOKUP(AJ1185,'2. LRAMVA Threshold'!$B$42:$Q$60,13,FALSE)</f>
        <v>0</v>
      </c>
      <c r="AK1351" s="388">
        <f>HLOOKUP(AK1185,'2. LRAMVA Threshold'!$B$42:$Q$60,13,FALSE)</f>
        <v>0</v>
      </c>
      <c r="AL1351" s="388">
        <f>HLOOKUP(AL1185,'2. LRAMVA Threshold'!$B$42:$Q$60,13,FALSE)</f>
        <v>0</v>
      </c>
      <c r="AM1351" s="388">
        <f>HLOOKUP(AM1185,'2. LRAMVA Threshold'!$B$42:$Q$60,13,FALSE)</f>
        <v>0</v>
      </c>
      <c r="AN1351" s="388">
        <f>HLOOKUP(AN1185,'2. LRAMVA Threshold'!$B$42:$Q$60,13,FALSE)</f>
        <v>0</v>
      </c>
      <c r="AO1351" s="388">
        <f>HLOOKUP(AO1185,'2. LRAMVA Threshold'!$B$42:$Q$60,13,FALSE)</f>
        <v>0</v>
      </c>
      <c r="AP1351" s="388">
        <f>HLOOKUP(AP1185,'2. LRAMVA Threshold'!$B$42:$Q$60,13,FALSE)</f>
        <v>0</v>
      </c>
      <c r="AQ1351" s="388">
        <f>HLOOKUP(AQ1185,'2. LRAMVA Threshold'!$B$42:$Q$60,13,FALSE)</f>
        <v>0</v>
      </c>
      <c r="AR1351" s="388">
        <f>HLOOKUP(AR1185,'2. LRAMVA Threshold'!$B$42:$Q$60,13,FALSE)</f>
        <v>0</v>
      </c>
      <c r="AS1351" s="438"/>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726</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25">
        <f>HLOOKUP(AE$35,'3.  Distribution Rates'!$C$122:$P$135,13,FALSE)</f>
        <v>0</v>
      </c>
      <c r="AF1353" s="825">
        <f>HLOOKUP(AF$35,'3.  Distribution Rates'!$C$122:$P$135,13,FALSE)</f>
        <v>1.4800000000000001E-2</v>
      </c>
      <c r="AG1353" s="338">
        <f>HLOOKUP(AG$35,'3.  Distribution Rates'!$C$122:$P$135,13,FALSE)</f>
        <v>3.4904000000000002</v>
      </c>
      <c r="AH1353" s="338">
        <f>HLOOKUP(AH$35,'3.  Distribution Rates'!$C$122:$P$135,13,FALSE)</f>
        <v>16.5137</v>
      </c>
      <c r="AI1353" s="338">
        <f>HLOOKUP(AI$35,'3.  Distribution Rates'!$C$122:$P$135,13,FALSE)</f>
        <v>1.2800000000000001E-2</v>
      </c>
      <c r="AJ1353" s="338">
        <f>HLOOKUP(AJ$35,'3.  Distribution Rates'!$C$122:$P$135,13,FALSE)</f>
        <v>0</v>
      </c>
      <c r="AK1353" s="338">
        <f>HLOOKUP(AK$35,'3.  Distribution Rates'!$C$122:$P$135,13,FALSE)</f>
        <v>0</v>
      </c>
      <c r="AL1353" s="338">
        <f>HLOOKUP(AL$35,'3.  Distribution Rates'!$C$122:$P$135,13,FALSE)</f>
        <v>0</v>
      </c>
      <c r="AM1353" s="338">
        <f>HLOOKUP(AM$35,'3.  Distribution Rates'!$C$122:$P$135,13,FALSE)</f>
        <v>0</v>
      </c>
      <c r="AN1353" s="338">
        <f>HLOOKUP(AN$35,'3.  Distribution Rates'!$C$122:$P$135,13,FALSE)</f>
        <v>0</v>
      </c>
      <c r="AO1353" s="338">
        <f>HLOOKUP(AO$35,'3.  Distribution Rates'!$C$122:$P$135,13,FALSE)</f>
        <v>0</v>
      </c>
      <c r="AP1353" s="338">
        <f>HLOOKUP(AP$35,'3.  Distribution Rates'!$C$122:$P$135,13,FALSE)</f>
        <v>0</v>
      </c>
      <c r="AQ1353" s="338">
        <f>HLOOKUP(AQ$35,'3.  Distribution Rates'!$C$122:$P$135,13,FALSE)</f>
        <v>0</v>
      </c>
      <c r="AR1353" s="338">
        <f>HLOOKUP(AR$35,'3.  Distribution Rates'!$C$122:$P$135,13,FALSE)</f>
        <v>0</v>
      </c>
      <c r="AS1353" s="440"/>
    </row>
    <row r="1354" spans="1:45">
      <c r="B1354" s="321" t="s">
        <v>727</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1793.3090173599999</v>
      </c>
      <c r="AG1354" s="374">
        <f>'4.  2011-2014 LRAM'!AO144*AG1353</f>
        <v>2127.6724473600002</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5">
        <f t="shared" ref="AS1354:AS1364" si="3363">SUM(AE1354:AR1354)</f>
        <v>3920.9814647200001</v>
      </c>
    </row>
    <row r="1355" spans="1:45">
      <c r="B1355" s="321" t="s">
        <v>728</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3749.8490640000005</v>
      </c>
      <c r="AG1355" s="374">
        <f>'4.  2011-2014 LRAM'!AO283*AG1353</f>
        <v>3787.2236160000002</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5">
        <f t="shared" si="3363"/>
        <v>7537.0726800000011</v>
      </c>
    </row>
    <row r="1356" spans="1:45">
      <c r="B1356" s="321" t="s">
        <v>729</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8956.2001680000012</v>
      </c>
      <c r="AG1356" s="374">
        <f>'4.  2011-2014 LRAM'!AO419*AG1353</f>
        <v>4190.1553920000006</v>
      </c>
      <c r="AH1356" s="374">
        <f>'4.  2011-2014 LRAM'!AP419*AH1353</f>
        <v>0</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5">
        <f t="shared" si="3363"/>
        <v>13146.355560000002</v>
      </c>
    </row>
    <row r="1357" spans="1:45">
      <c r="B1357" s="321" t="s">
        <v>730</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LRAM'!AM556*AE1353</f>
        <v>0</v>
      </c>
      <c r="AF1357" s="374">
        <f>'4.  2011-2014 LRAM'!AN556*AF1353</f>
        <v>12096.016320000001</v>
      </c>
      <c r="AG1357" s="374">
        <f>'4.  2011-2014 LRAM'!AO556*AG1353</f>
        <v>1960.2086400000003</v>
      </c>
      <c r="AH1357" s="374">
        <f>'4.  2011-2014 LRAM'!AP556*AH1353</f>
        <v>0</v>
      </c>
      <c r="AI1357" s="374">
        <f>'4.  2011-2014 LRAM'!AQ556*AI1353</f>
        <v>0</v>
      </c>
      <c r="AJ1357" s="374">
        <f>'4.  2011-2014 LRAM'!AR556*AJ1353</f>
        <v>0</v>
      </c>
      <c r="AK1357" s="374">
        <f>'4.  2011-2014 LRAM'!AS556*AK1353</f>
        <v>0</v>
      </c>
      <c r="AL1357" s="374">
        <f>'4.  2011-2014 LRAM'!AT556*AL1353</f>
        <v>0</v>
      </c>
      <c r="AM1357" s="374">
        <f>'4.  2011-2014 LRAM'!AU556*AM1353</f>
        <v>0</v>
      </c>
      <c r="AN1357" s="374">
        <f>'4.  2011-2014 LRAM'!AV556*AN1353</f>
        <v>0</v>
      </c>
      <c r="AO1357" s="374">
        <f>'4.  2011-2014 LRAM'!AW556*AO1353</f>
        <v>0</v>
      </c>
      <c r="AP1357" s="374">
        <f>'4.  2011-2014 LRAM'!AX556*AP1353</f>
        <v>0</v>
      </c>
      <c r="AQ1357" s="374">
        <f>'4.  2011-2014 LRAM'!AY556*AQ1353</f>
        <v>0</v>
      </c>
      <c r="AR1357" s="374">
        <f>'4.  2011-2014 LRAM'!AZ556*AR1353</f>
        <v>0</v>
      </c>
      <c r="AS1357" s="615">
        <f>SUM(AE1357:AR1357)</f>
        <v>14056.224960000001</v>
      </c>
    </row>
    <row r="1358" spans="1:45">
      <c r="B1358" s="321" t="s">
        <v>731</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f t="shared" ref="AF1358:AR1358" si="3364">AF213*AF1353</f>
        <v>8157.0635001600003</v>
      </c>
      <c r="AG1358" s="374">
        <f t="shared" si="3364"/>
        <v>4389.5647363199996</v>
      </c>
      <c r="AH1358" s="374">
        <f t="shared" si="3364"/>
        <v>0</v>
      </c>
      <c r="AI1358" s="374">
        <f t="shared" si="3364"/>
        <v>0</v>
      </c>
      <c r="AJ1358" s="374">
        <f t="shared" si="3364"/>
        <v>0</v>
      </c>
      <c r="AK1358" s="374">
        <f t="shared" si="3364"/>
        <v>0</v>
      </c>
      <c r="AL1358" s="374">
        <f t="shared" si="3364"/>
        <v>0</v>
      </c>
      <c r="AM1358" s="374">
        <f t="shared" si="3364"/>
        <v>0</v>
      </c>
      <c r="AN1358" s="374">
        <f t="shared" si="3364"/>
        <v>0</v>
      </c>
      <c r="AO1358" s="374">
        <f t="shared" si="3364"/>
        <v>0</v>
      </c>
      <c r="AP1358" s="374">
        <f t="shared" si="3364"/>
        <v>0</v>
      </c>
      <c r="AQ1358" s="374">
        <f t="shared" si="3364"/>
        <v>0</v>
      </c>
      <c r="AR1358" s="374">
        <f t="shared" si="3364"/>
        <v>0</v>
      </c>
      <c r="AS1358" s="615">
        <f t="shared" si="3363"/>
        <v>12546.628236479999</v>
      </c>
    </row>
    <row r="1359" spans="1:45">
      <c r="B1359" s="321" t="s">
        <v>732</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f t="shared" ref="AF1359:AR1359" si="3365">AF403*AF1353</f>
        <v>6726.6383112800004</v>
      </c>
      <c r="AG1359" s="374">
        <f t="shared" si="3365"/>
        <v>3099.1401215999999</v>
      </c>
      <c r="AH1359" s="374">
        <f t="shared" si="3365"/>
        <v>0</v>
      </c>
      <c r="AI1359" s="374">
        <f t="shared" si="3365"/>
        <v>0</v>
      </c>
      <c r="AJ1359" s="374">
        <f t="shared" si="3365"/>
        <v>0</v>
      </c>
      <c r="AK1359" s="374">
        <f t="shared" si="3365"/>
        <v>0</v>
      </c>
      <c r="AL1359" s="374">
        <f t="shared" si="3365"/>
        <v>0</v>
      </c>
      <c r="AM1359" s="374">
        <f t="shared" si="3365"/>
        <v>0</v>
      </c>
      <c r="AN1359" s="374">
        <f t="shared" si="3365"/>
        <v>0</v>
      </c>
      <c r="AO1359" s="374">
        <f t="shared" si="3365"/>
        <v>0</v>
      </c>
      <c r="AP1359" s="374">
        <f t="shared" si="3365"/>
        <v>0</v>
      </c>
      <c r="AQ1359" s="374">
        <f t="shared" si="3365"/>
        <v>0</v>
      </c>
      <c r="AR1359" s="374">
        <f t="shared" si="3365"/>
        <v>0</v>
      </c>
      <c r="AS1359" s="615">
        <f t="shared" si="3363"/>
        <v>9825.7784328800008</v>
      </c>
    </row>
    <row r="1360" spans="1:45">
      <c r="B1360" s="321" t="s">
        <v>733</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f t="shared" ref="AF1360:AR1360" si="3366">AF593*AF1353</f>
        <v>1634.4858528400002</v>
      </c>
      <c r="AG1360" s="374">
        <f t="shared" si="3366"/>
        <v>13133.196840960001</v>
      </c>
      <c r="AH1360" s="374">
        <f t="shared" si="3366"/>
        <v>43185.056135760002</v>
      </c>
      <c r="AI1360" s="374">
        <f t="shared" si="3366"/>
        <v>0</v>
      </c>
      <c r="AJ1360" s="374">
        <f t="shared" si="3366"/>
        <v>0</v>
      </c>
      <c r="AK1360" s="374">
        <f t="shared" si="3366"/>
        <v>0</v>
      </c>
      <c r="AL1360" s="374">
        <f t="shared" si="3366"/>
        <v>0</v>
      </c>
      <c r="AM1360" s="374">
        <f t="shared" si="3366"/>
        <v>0</v>
      </c>
      <c r="AN1360" s="374">
        <f t="shared" si="3366"/>
        <v>0</v>
      </c>
      <c r="AO1360" s="374">
        <f t="shared" si="3366"/>
        <v>0</v>
      </c>
      <c r="AP1360" s="374">
        <f t="shared" si="3366"/>
        <v>0</v>
      </c>
      <c r="AQ1360" s="374">
        <f t="shared" si="3366"/>
        <v>0</v>
      </c>
      <c r="AR1360" s="374">
        <f t="shared" si="3366"/>
        <v>0</v>
      </c>
      <c r="AS1360" s="615">
        <f t="shared" si="3363"/>
        <v>57952.738829560003</v>
      </c>
    </row>
    <row r="1361" spans="2:45">
      <c r="B1361" s="321" t="s">
        <v>734</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f t="shared" ref="AF1361:AR1361" si="3367">AF783*AF1353</f>
        <v>2669.9615812865377</v>
      </c>
      <c r="AG1361" s="374">
        <f t="shared" si="3367"/>
        <v>10325.859744000001</v>
      </c>
      <c r="AH1361" s="374">
        <f t="shared" si="3367"/>
        <v>0</v>
      </c>
      <c r="AI1361" s="374">
        <f t="shared" si="3367"/>
        <v>0</v>
      </c>
      <c r="AJ1361" s="374">
        <f t="shared" si="3367"/>
        <v>0</v>
      </c>
      <c r="AK1361" s="374">
        <f t="shared" si="3367"/>
        <v>0</v>
      </c>
      <c r="AL1361" s="374">
        <f t="shared" si="3367"/>
        <v>0</v>
      </c>
      <c r="AM1361" s="374">
        <f t="shared" si="3367"/>
        <v>0</v>
      </c>
      <c r="AN1361" s="374">
        <f t="shared" si="3367"/>
        <v>0</v>
      </c>
      <c r="AO1361" s="374">
        <f t="shared" si="3367"/>
        <v>0</v>
      </c>
      <c r="AP1361" s="374">
        <f t="shared" si="3367"/>
        <v>0</v>
      </c>
      <c r="AQ1361" s="374">
        <f t="shared" si="3367"/>
        <v>0</v>
      </c>
      <c r="AR1361" s="374">
        <f t="shared" si="3367"/>
        <v>0</v>
      </c>
      <c r="AS1361" s="615">
        <f t="shared" si="3363"/>
        <v>12995.821325286539</v>
      </c>
    </row>
    <row r="1362" spans="2:45">
      <c r="B1362" s="321" t="s">
        <v>735</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f t="shared" ref="AF1362:AR1362" si="3368">AF1353*AF978</f>
        <v>410.71548358973371</v>
      </c>
      <c r="AG1362" s="374">
        <f t="shared" si="3368"/>
        <v>5360.7119931440875</v>
      </c>
      <c r="AH1362" s="374">
        <f t="shared" si="3368"/>
        <v>0</v>
      </c>
      <c r="AI1362" s="374">
        <f t="shared" si="3368"/>
        <v>0</v>
      </c>
      <c r="AJ1362" s="374">
        <f t="shared" si="3368"/>
        <v>0</v>
      </c>
      <c r="AK1362" s="374">
        <f t="shared" si="3368"/>
        <v>0</v>
      </c>
      <c r="AL1362" s="374">
        <f t="shared" si="3368"/>
        <v>0</v>
      </c>
      <c r="AM1362" s="374">
        <f t="shared" si="3368"/>
        <v>0</v>
      </c>
      <c r="AN1362" s="374">
        <f t="shared" si="3368"/>
        <v>0</v>
      </c>
      <c r="AO1362" s="374">
        <f t="shared" si="3368"/>
        <v>0</v>
      </c>
      <c r="AP1362" s="374">
        <f t="shared" si="3368"/>
        <v>0</v>
      </c>
      <c r="AQ1362" s="374">
        <f t="shared" si="3368"/>
        <v>0</v>
      </c>
      <c r="AR1362" s="374">
        <f t="shared" si="3368"/>
        <v>0</v>
      </c>
      <c r="AS1362" s="615">
        <f t="shared" si="3363"/>
        <v>5771.4274767338211</v>
      </c>
    </row>
    <row r="1363" spans="2:45">
      <c r="B1363" s="321" t="s">
        <v>740</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369">AF1173*AF1353</f>
        <v>1034.9987800000001</v>
      </c>
      <c r="AG1363" s="374">
        <f t="shared" si="3369"/>
        <v>2273.088096</v>
      </c>
      <c r="AH1363" s="374">
        <f t="shared" si="3369"/>
        <v>0</v>
      </c>
      <c r="AI1363" s="374">
        <f t="shared" si="3369"/>
        <v>0</v>
      </c>
      <c r="AJ1363" s="374">
        <f t="shared" si="3369"/>
        <v>0</v>
      </c>
      <c r="AK1363" s="374">
        <f t="shared" si="3369"/>
        <v>0</v>
      </c>
      <c r="AL1363" s="374">
        <f t="shared" si="3369"/>
        <v>0</v>
      </c>
      <c r="AM1363" s="374">
        <f t="shared" si="3369"/>
        <v>0</v>
      </c>
      <c r="AN1363" s="374">
        <f t="shared" si="3369"/>
        <v>0</v>
      </c>
      <c r="AO1363" s="374">
        <f t="shared" si="3369"/>
        <v>0</v>
      </c>
      <c r="AP1363" s="374">
        <f t="shared" si="3369"/>
        <v>0</v>
      </c>
      <c r="AQ1363" s="374">
        <f t="shared" si="3369"/>
        <v>0</v>
      </c>
      <c r="AR1363" s="374">
        <f t="shared" si="3369"/>
        <v>0</v>
      </c>
      <c r="AS1363" s="615">
        <f t="shared" si="3363"/>
        <v>3308.0868760000003</v>
      </c>
    </row>
    <row r="1364" spans="2:45">
      <c r="B1364" s="321" t="s">
        <v>736</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370">AF1350*AF1353</f>
        <v>0</v>
      </c>
      <c r="AG1364" s="374">
        <f t="shared" si="3370"/>
        <v>1160.2089599999999</v>
      </c>
      <c r="AH1364" s="374">
        <f t="shared" si="3370"/>
        <v>0</v>
      </c>
      <c r="AI1364" s="374">
        <f t="shared" si="3370"/>
        <v>0</v>
      </c>
      <c r="AJ1364" s="374">
        <f t="shared" si="3370"/>
        <v>0</v>
      </c>
      <c r="AK1364" s="374">
        <f t="shared" si="3370"/>
        <v>0</v>
      </c>
      <c r="AL1364" s="374">
        <f t="shared" si="3370"/>
        <v>0</v>
      </c>
      <c r="AM1364" s="374">
        <f t="shared" si="3370"/>
        <v>0</v>
      </c>
      <c r="AN1364" s="374">
        <f t="shared" si="3370"/>
        <v>0</v>
      </c>
      <c r="AO1364" s="374">
        <f t="shared" si="3370"/>
        <v>0</v>
      </c>
      <c r="AP1364" s="374">
        <f t="shared" si="3370"/>
        <v>0</v>
      </c>
      <c r="AQ1364" s="374">
        <f t="shared" si="3370"/>
        <v>0</v>
      </c>
      <c r="AR1364" s="374">
        <f t="shared" si="3370"/>
        <v>0</v>
      </c>
      <c r="AS1364" s="615">
        <f t="shared" si="3363"/>
        <v>1160.2089599999999</v>
      </c>
    </row>
    <row r="1365" spans="2:45" ht="15.75">
      <c r="B1365" s="346" t="s">
        <v>737</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371">SUM(AF1354:AF1364)</f>
        <v>47229.238078516275</v>
      </c>
      <c r="AG1365" s="343">
        <f t="shared" si="3371"/>
        <v>51807.030587384099</v>
      </c>
      <c r="AH1365" s="343">
        <f t="shared" si="3371"/>
        <v>43185.056135760002</v>
      </c>
      <c r="AI1365" s="343">
        <f t="shared" si="3371"/>
        <v>0</v>
      </c>
      <c r="AJ1365" s="343">
        <f t="shared" si="3371"/>
        <v>0</v>
      </c>
      <c r="AK1365" s="343">
        <f t="shared" si="3371"/>
        <v>0</v>
      </c>
      <c r="AL1365" s="343">
        <f t="shared" si="3371"/>
        <v>0</v>
      </c>
      <c r="AM1365" s="343">
        <f t="shared" si="3371"/>
        <v>0</v>
      </c>
      <c r="AN1365" s="343">
        <f t="shared" si="3371"/>
        <v>0</v>
      </c>
      <c r="AO1365" s="343">
        <f t="shared" si="3371"/>
        <v>0</v>
      </c>
      <c r="AP1365" s="343">
        <f t="shared" si="3371"/>
        <v>0</v>
      </c>
      <c r="AQ1365" s="343">
        <f t="shared" si="3371"/>
        <v>0</v>
      </c>
      <c r="AR1365" s="343">
        <f t="shared" si="3371"/>
        <v>0</v>
      </c>
      <c r="AS1365" s="786">
        <f>SUM(AS1354:AS1364)</f>
        <v>142221.32480166035</v>
      </c>
    </row>
    <row r="1366" spans="2:45" ht="15.75">
      <c r="B1366" s="346" t="s">
        <v>738</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372">AF1351*AF1353</f>
        <v>8037.6580000000004</v>
      </c>
      <c r="AG1366" s="344">
        <f t="shared" si="3372"/>
        <v>37246.058400000002</v>
      </c>
      <c r="AH1366" s="344">
        <f t="shared" si="3372"/>
        <v>3236.6851999999999</v>
      </c>
      <c r="AI1366" s="344">
        <f t="shared" si="3372"/>
        <v>59.955200000000005</v>
      </c>
      <c r="AJ1366" s="344">
        <f t="shared" si="3372"/>
        <v>0</v>
      </c>
      <c r="AK1366" s="344">
        <f t="shared" si="3372"/>
        <v>0</v>
      </c>
      <c r="AL1366" s="344">
        <f t="shared" si="3372"/>
        <v>0</v>
      </c>
      <c r="AM1366" s="344">
        <f t="shared" si="3372"/>
        <v>0</v>
      </c>
      <c r="AN1366" s="344">
        <f t="shared" si="3372"/>
        <v>0</v>
      </c>
      <c r="AO1366" s="344">
        <f t="shared" si="3372"/>
        <v>0</v>
      </c>
      <c r="AP1366" s="344">
        <f t="shared" si="3372"/>
        <v>0</v>
      </c>
      <c r="AQ1366" s="344">
        <f t="shared" si="3372"/>
        <v>0</v>
      </c>
      <c r="AR1366" s="344">
        <f t="shared" si="3372"/>
        <v>0</v>
      </c>
      <c r="AS1366" s="403">
        <f>SUM(AE1366:AR1366)</f>
        <v>48580.356800000001</v>
      </c>
    </row>
    <row r="1367" spans="2:45" ht="15.75">
      <c r="B1367" s="346" t="s">
        <v>739</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93640.968001660338</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883</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71">
        <f>SUMPRODUCT($E$1188:$E$1348,AE1188:AE1348)</f>
        <v>0</v>
      </c>
      <c r="AF1369" s="771">
        <f>SUMPRODUCT($E$1188:$E$1348,AF1188:AF1348)</f>
        <v>0</v>
      </c>
      <c r="AG1369" s="771">
        <f>IF(AG1186="kw",SUMPRODUCT($Q$1188:$Q$1348,$S$1188:$S$1348,AG1188:AG1348),SUMPRODUCT($E$1188:$E$1348,AG1188:AG1348))</f>
        <v>330.75624738448153</v>
      </c>
      <c r="AH1369" s="771">
        <f t="shared" ref="AH1369:AR1369" si="3373">IF(AH1186="kw",SUMPRODUCT($Q$1188:$Q$1348,$S$1188:$S$1348,AH1188:AH1348),SUMPRODUCT($E$1188:$E$1348,AH1188:AH1348))</f>
        <v>0</v>
      </c>
      <c r="AI1369" s="771">
        <f t="shared" si="3373"/>
        <v>0</v>
      </c>
      <c r="AJ1369" s="771">
        <f t="shared" si="3373"/>
        <v>0</v>
      </c>
      <c r="AK1369" s="771">
        <f t="shared" si="3373"/>
        <v>0</v>
      </c>
      <c r="AL1369" s="771">
        <f t="shared" si="3373"/>
        <v>0</v>
      </c>
      <c r="AM1369" s="771">
        <f t="shared" si="3373"/>
        <v>0</v>
      </c>
      <c r="AN1369" s="771">
        <f t="shared" si="3373"/>
        <v>0</v>
      </c>
      <c r="AO1369" s="771">
        <f t="shared" si="3373"/>
        <v>0</v>
      </c>
      <c r="AP1369" s="771">
        <f t="shared" si="3373"/>
        <v>0</v>
      </c>
      <c r="AQ1369" s="771">
        <f t="shared" si="3373"/>
        <v>0</v>
      </c>
      <c r="AR1369" s="771">
        <f t="shared" si="3373"/>
        <v>0</v>
      </c>
      <c r="AS1369" s="334"/>
    </row>
    <row r="1370" spans="2:45">
      <c r="B1370" s="321" t="s">
        <v>884</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71">
        <f>SUMPRODUCT($F$1188:$F$1348,AE1188:AE1348)</f>
        <v>0</v>
      </c>
      <c r="AF1370" s="771">
        <f>SUMPRODUCT($F$1188:$F$1348,AF1188:AF1348)</f>
        <v>0</v>
      </c>
      <c r="AG1370" s="771">
        <f>IF(AG1186="kw",SUMPRODUCT($Q$1188:$Q$1348,$T$1188:$T$1348,AG1188:AG1348),SUMPRODUCT($F$1188:$F$1348,AG1188:AG1348))</f>
        <v>330.75624738448153</v>
      </c>
      <c r="AH1370" s="771">
        <f t="shared" ref="AH1370:AR1370" si="3374">IF(AH1186="kw",SUMPRODUCT($Q$1188:$Q$1348,$T$1188:$T$1348,AH1188:AH1348),SUMPRODUCT($F$1188:$F$1348,AH1188:AH1348))</f>
        <v>0</v>
      </c>
      <c r="AI1370" s="771">
        <f t="shared" si="3374"/>
        <v>0</v>
      </c>
      <c r="AJ1370" s="771">
        <f t="shared" si="3374"/>
        <v>0</v>
      </c>
      <c r="AK1370" s="771">
        <f t="shared" si="3374"/>
        <v>0</v>
      </c>
      <c r="AL1370" s="771">
        <f t="shared" si="3374"/>
        <v>0</v>
      </c>
      <c r="AM1370" s="771">
        <f t="shared" si="3374"/>
        <v>0</v>
      </c>
      <c r="AN1370" s="771">
        <f t="shared" si="3374"/>
        <v>0</v>
      </c>
      <c r="AO1370" s="771">
        <f t="shared" si="3374"/>
        <v>0</v>
      </c>
      <c r="AP1370" s="771">
        <f t="shared" si="3374"/>
        <v>0</v>
      </c>
      <c r="AQ1370" s="771">
        <f t="shared" si="3374"/>
        <v>0</v>
      </c>
      <c r="AR1370" s="771">
        <f t="shared" si="3374"/>
        <v>0</v>
      </c>
      <c r="AS1370" s="334"/>
    </row>
    <row r="1371" spans="2:45">
      <c r="B1371" s="321" t="s">
        <v>885</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71">
        <f>SUMPRODUCT($G$1188:$G$1348,AE1188:AE1348)</f>
        <v>0</v>
      </c>
      <c r="AF1371" s="771">
        <f>SUMPRODUCT($G$1188:$G$1348,AF1188:AF1348)</f>
        <v>0</v>
      </c>
      <c r="AG1371" s="771">
        <f>IF(AG1186="kw",SUMPRODUCT($Q$1188:$Q$1348,$U$1188:$U$1348,AG1188:AG1348),SUMPRODUCT($G$1188:$G$1348,AG1188:AG1348))</f>
        <v>330.75624738448153</v>
      </c>
      <c r="AH1371" s="771">
        <f t="shared" ref="AH1371:AR1371" si="3375">IF(AH1186="kw",SUMPRODUCT($Q$1188:$Q$1348,$U$1188:$U$1348,AH1188:AH1348),SUMPRODUCT($G$1188:$G$1348,AH1188:AH1348))</f>
        <v>0</v>
      </c>
      <c r="AI1371" s="771">
        <f t="shared" si="3375"/>
        <v>0</v>
      </c>
      <c r="AJ1371" s="771">
        <f t="shared" si="3375"/>
        <v>0</v>
      </c>
      <c r="AK1371" s="771">
        <f t="shared" si="3375"/>
        <v>0</v>
      </c>
      <c r="AL1371" s="771">
        <f t="shared" si="3375"/>
        <v>0</v>
      </c>
      <c r="AM1371" s="771">
        <f t="shared" si="3375"/>
        <v>0</v>
      </c>
      <c r="AN1371" s="771">
        <f t="shared" si="3375"/>
        <v>0</v>
      </c>
      <c r="AO1371" s="771">
        <f t="shared" si="3375"/>
        <v>0</v>
      </c>
      <c r="AP1371" s="771">
        <f t="shared" si="3375"/>
        <v>0</v>
      </c>
      <c r="AQ1371" s="771">
        <f t="shared" si="3375"/>
        <v>0</v>
      </c>
      <c r="AR1371" s="771">
        <f t="shared" si="3375"/>
        <v>0</v>
      </c>
      <c r="AS1371" s="334"/>
    </row>
    <row r="1372" spans="2:45">
      <c r="B1372" s="321" t="s">
        <v>886</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71">
        <f>SUMPRODUCT($H$1188:$H$1348,AE1188:AE1348)</f>
        <v>0</v>
      </c>
      <c r="AF1372" s="771">
        <f>SUMPRODUCT($H$1188:$H$1348,AF1188:AF1348)</f>
        <v>0</v>
      </c>
      <c r="AG1372" s="771">
        <f>IF(AG1186="kw",SUMPRODUCT($Q$1188:$Q$1348,$V$1188:$V$1348,AG1188:AG1348),SUMPRODUCT($H$1188:$H$1348,AG1188:AG1348))</f>
        <v>330.747409132553</v>
      </c>
      <c r="AH1372" s="771">
        <f t="shared" ref="AH1372:AR1372" si="3376">IF(AH1186="kw",SUMPRODUCT($Q$1188:$Q$1348,$V$1188:$V$1348,AH1188:AH1348),SUMPRODUCT($H$1188:$H$1348,AH1188:AH1348))</f>
        <v>0</v>
      </c>
      <c r="AI1372" s="771">
        <f t="shared" si="3376"/>
        <v>0</v>
      </c>
      <c r="AJ1372" s="771">
        <f t="shared" si="3376"/>
        <v>0</v>
      </c>
      <c r="AK1372" s="771">
        <f t="shared" si="3376"/>
        <v>0</v>
      </c>
      <c r="AL1372" s="771">
        <f t="shared" si="3376"/>
        <v>0</v>
      </c>
      <c r="AM1372" s="771">
        <f t="shared" si="3376"/>
        <v>0</v>
      </c>
      <c r="AN1372" s="771">
        <f t="shared" si="3376"/>
        <v>0</v>
      </c>
      <c r="AO1372" s="771">
        <f t="shared" si="3376"/>
        <v>0</v>
      </c>
      <c r="AP1372" s="771">
        <f t="shared" si="3376"/>
        <v>0</v>
      </c>
      <c r="AQ1372" s="771">
        <f t="shared" si="3376"/>
        <v>0</v>
      </c>
      <c r="AR1372" s="771">
        <f t="shared" si="3376"/>
        <v>0</v>
      </c>
      <c r="AS1372" s="334"/>
    </row>
    <row r="1373" spans="2:45">
      <c r="B1373" s="321" t="s">
        <v>887</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71">
        <f>SUMPRODUCT($I$1188:$I$1348,AE1188:AE1348)</f>
        <v>0</v>
      </c>
      <c r="AF1373" s="771">
        <f>SUMPRODUCT($I$1188:$I$1348,AF1188:AF1348)</f>
        <v>0</v>
      </c>
      <c r="AG1373" s="771">
        <f>IF(AG1186="kw",SUMPRODUCT($Q$1188:$Q$1348,$W$1188:$W$1348,AG1188:AG1348),SUMPRODUCT($I$1188:$I$1348,AG1188:AG1348))</f>
        <v>330.747409132553</v>
      </c>
      <c r="AH1373" s="771">
        <f t="shared" ref="AH1373:AR1373" si="3377">IF(AH1186="kw",SUMPRODUCT($Q$1188:$Q$1348,$W$1188:$W$1348,AH1188:AH1348),SUMPRODUCT($I$1188:$I$1348,AH1188:AH1348))</f>
        <v>0</v>
      </c>
      <c r="AI1373" s="771">
        <f t="shared" si="3377"/>
        <v>0</v>
      </c>
      <c r="AJ1373" s="771">
        <f t="shared" si="3377"/>
        <v>0</v>
      </c>
      <c r="AK1373" s="771">
        <f t="shared" si="3377"/>
        <v>0</v>
      </c>
      <c r="AL1373" s="771">
        <f t="shared" si="3377"/>
        <v>0</v>
      </c>
      <c r="AM1373" s="771">
        <f t="shared" si="3377"/>
        <v>0</v>
      </c>
      <c r="AN1373" s="771">
        <f t="shared" si="3377"/>
        <v>0</v>
      </c>
      <c r="AO1373" s="771">
        <f t="shared" si="3377"/>
        <v>0</v>
      </c>
      <c r="AP1373" s="771">
        <f t="shared" si="3377"/>
        <v>0</v>
      </c>
      <c r="AQ1373" s="771">
        <f t="shared" si="3377"/>
        <v>0</v>
      </c>
      <c r="AR1373" s="771">
        <f t="shared" si="3377"/>
        <v>0</v>
      </c>
      <c r="AS1373" s="334"/>
    </row>
    <row r="1374" spans="2:45">
      <c r="B1374" s="377" t="s">
        <v>888</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72">
        <f>SUMPRODUCT($J$1188:$J$1348,AE1188:AE1348)</f>
        <v>0</v>
      </c>
      <c r="AF1374" s="772">
        <f>SUMPRODUCT($J$1188:$J$1348,AF1188:AF1348)</f>
        <v>0</v>
      </c>
      <c r="AG1374" s="772">
        <f>IF(AG1186="kw",SUMPRODUCT($Q$1188:$Q$1348,$X$1188:$X$1348,AG1188:AG1348),SUMPRODUCT($J$1188:$J$1348,AG1188:AG1348))</f>
        <v>330.747409132553</v>
      </c>
      <c r="AH1374" s="772">
        <f t="shared" ref="AH1374:AR1374" si="3378">IF(AH1186="kw",SUMPRODUCT($Q$1188:$Q$1348,$X$1188:$X$1348,AH1188:AH1348),SUMPRODUCT($J$1188:$J$1348,AH1188:AH1348))</f>
        <v>0</v>
      </c>
      <c r="AI1374" s="772">
        <f t="shared" si="3378"/>
        <v>0</v>
      </c>
      <c r="AJ1374" s="772">
        <f t="shared" si="3378"/>
        <v>0</v>
      </c>
      <c r="AK1374" s="772">
        <f t="shared" si="3378"/>
        <v>0</v>
      </c>
      <c r="AL1374" s="772">
        <f t="shared" si="3378"/>
        <v>0</v>
      </c>
      <c r="AM1374" s="772">
        <f t="shared" si="3378"/>
        <v>0</v>
      </c>
      <c r="AN1374" s="772">
        <f t="shared" si="3378"/>
        <v>0</v>
      </c>
      <c r="AO1374" s="772">
        <f t="shared" si="3378"/>
        <v>0</v>
      </c>
      <c r="AP1374" s="772">
        <f t="shared" si="3378"/>
        <v>0</v>
      </c>
      <c r="AQ1374" s="772">
        <f t="shared" si="3378"/>
        <v>0</v>
      </c>
      <c r="AR1374" s="772">
        <f t="shared" si="3378"/>
        <v>0</v>
      </c>
      <c r="AS1374" s="382"/>
    </row>
    <row r="1375" spans="2:45" ht="19.5" customHeight="1">
      <c r="B1375" s="364" t="s">
        <v>578</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61"/>
      <c r="C1376" s="762"/>
      <c r="D1376" s="743"/>
      <c r="E1376" s="743"/>
      <c r="F1376" s="743"/>
      <c r="G1376" s="743"/>
      <c r="H1376" s="743"/>
      <c r="I1376" s="743"/>
      <c r="J1376" s="743"/>
      <c r="K1376" s="743"/>
      <c r="L1376" s="743"/>
      <c r="M1376" s="743"/>
      <c r="N1376" s="743"/>
      <c r="O1376" s="743"/>
      <c r="P1376" s="743"/>
      <c r="Q1376" s="743"/>
      <c r="R1376" s="743"/>
      <c r="S1376" s="743"/>
      <c r="T1376" s="743"/>
      <c r="U1376" s="743"/>
      <c r="V1376" s="301"/>
      <c r="W1376" s="763"/>
      <c r="X1376" s="743"/>
      <c r="Y1376" s="743"/>
      <c r="Z1376" s="743"/>
      <c r="AA1376" s="743"/>
      <c r="AB1376" s="743"/>
      <c r="AC1376" s="743"/>
      <c r="AD1376" s="743"/>
      <c r="AE1376" s="252"/>
      <c r="AF1376" s="252"/>
      <c r="AG1376" s="252"/>
      <c r="AH1376" s="252"/>
      <c r="AI1376" s="252"/>
      <c r="AJ1376" s="252"/>
      <c r="AK1376" s="252"/>
      <c r="AL1376" s="252"/>
      <c r="AM1376" s="252"/>
      <c r="AN1376" s="252"/>
      <c r="AO1376" s="252"/>
      <c r="AP1376" s="252"/>
      <c r="AQ1376" s="252"/>
      <c r="AR1376" s="252"/>
      <c r="AS1376" s="253"/>
    </row>
    <row r="1377" spans="1:45" ht="15.75">
      <c r="B1377" s="277" t="s">
        <v>813</v>
      </c>
      <c r="C1377" s="278"/>
      <c r="D1377" s="579" t="s">
        <v>523</v>
      </c>
      <c r="E1377" s="250"/>
      <c r="F1377" s="579"/>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17" t="s">
        <v>211</v>
      </c>
      <c r="C1378" s="919" t="s">
        <v>33</v>
      </c>
      <c r="D1378" s="281" t="s">
        <v>421</v>
      </c>
      <c r="E1378" s="923" t="s">
        <v>209</v>
      </c>
      <c r="F1378" s="924"/>
      <c r="G1378" s="924"/>
      <c r="H1378" s="924"/>
      <c r="I1378" s="924"/>
      <c r="J1378" s="924"/>
      <c r="K1378" s="924"/>
      <c r="L1378" s="924"/>
      <c r="M1378" s="924"/>
      <c r="N1378" s="924"/>
      <c r="O1378" s="924"/>
      <c r="P1378" s="925"/>
      <c r="Q1378" s="921" t="s">
        <v>213</v>
      </c>
      <c r="R1378" s="281" t="s">
        <v>422</v>
      </c>
      <c r="S1378" s="914" t="s">
        <v>212</v>
      </c>
      <c r="T1378" s="915"/>
      <c r="U1378" s="915"/>
      <c r="V1378" s="915"/>
      <c r="W1378" s="915"/>
      <c r="X1378" s="915"/>
      <c r="Y1378" s="915"/>
      <c r="Z1378" s="915"/>
      <c r="AA1378" s="915"/>
      <c r="AB1378" s="915"/>
      <c r="AC1378" s="915"/>
      <c r="AD1378" s="926"/>
      <c r="AE1378" s="914" t="s">
        <v>242</v>
      </c>
      <c r="AF1378" s="915"/>
      <c r="AG1378" s="915"/>
      <c r="AH1378" s="915"/>
      <c r="AI1378" s="915"/>
      <c r="AJ1378" s="915"/>
      <c r="AK1378" s="915"/>
      <c r="AL1378" s="915"/>
      <c r="AM1378" s="915"/>
      <c r="AN1378" s="915"/>
      <c r="AO1378" s="915"/>
      <c r="AP1378" s="915"/>
      <c r="AQ1378" s="915"/>
      <c r="AR1378" s="915"/>
      <c r="AS1378" s="916"/>
    </row>
    <row r="1379" spans="1:45" ht="65.25" customHeight="1">
      <c r="B1379" s="918"/>
      <c r="C1379" s="920"/>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22"/>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GS&gt;50 kW</v>
      </c>
      <c r="AH1379" s="282" t="str">
        <f>'1.  LRAMVA Summary'!$G$53</f>
        <v>Streetlighting</v>
      </c>
      <c r="AI1379" s="282" t="str">
        <f>'1.  LRAMVA Summary'!$H$53</f>
        <v>USL</v>
      </c>
      <c r="AJ1379" s="282" t="str">
        <f>'1.  LRAMVA Summary'!$I$53</f>
        <v/>
      </c>
      <c r="AK1379" s="282" t="str">
        <f>'1.  LRAMVA Summary'!$J$53</f>
        <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21"/>
      <c r="B1380" s="507" t="s">
        <v>501</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t="str">
        <f>'1.  LRAMVA Summary'!$G$54</f>
        <v>kW</v>
      </c>
      <c r="AI1380" s="288" t="str">
        <f>'1.  LRAMVA Summary'!$H$54</f>
        <v>kWh</v>
      </c>
      <c r="AJ1380" s="288">
        <f>'1.  LRAMVA Summary'!$I$54</f>
        <v>0</v>
      </c>
      <c r="AK1380" s="288">
        <f>'1.  LRAMVA Summary'!$J$54</f>
        <v>0</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hidden="1" customHeight="1" outlineLevel="1">
      <c r="A1381" s="521"/>
      <c r="B1381" s="493" t="s">
        <v>494</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hidden="1" customHeight="1" outlineLevel="1">
      <c r="A1382" s="521">
        <v>1</v>
      </c>
      <c r="B1382" s="424" t="s">
        <v>95</v>
      </c>
      <c r="C1382" s="288" t="s">
        <v>25</v>
      </c>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hidden="1" customHeight="1" outlineLevel="1">
      <c r="A1383" s="521"/>
      <c r="B1383" s="291" t="s">
        <v>741</v>
      </c>
      <c r="C1383" s="288" t="s">
        <v>163</v>
      </c>
      <c r="D1383" s="292"/>
      <c r="E1383" s="292"/>
      <c r="F1383" s="292"/>
      <c r="G1383" s="292"/>
      <c r="H1383" s="292"/>
      <c r="I1383" s="292"/>
      <c r="J1383" s="292"/>
      <c r="K1383" s="292"/>
      <c r="L1383" s="292"/>
      <c r="M1383" s="292"/>
      <c r="N1383" s="292"/>
      <c r="O1383" s="292"/>
      <c r="P1383" s="292"/>
      <c r="Q1383" s="464"/>
      <c r="R1383" s="292"/>
      <c r="S1383" s="292"/>
      <c r="T1383" s="292"/>
      <c r="U1383" s="292"/>
      <c r="V1383" s="292"/>
      <c r="W1383" s="292"/>
      <c r="X1383" s="292"/>
      <c r="Y1383" s="292"/>
      <c r="Z1383" s="292"/>
      <c r="AA1383" s="292"/>
      <c r="AB1383" s="292"/>
      <c r="AC1383" s="292"/>
      <c r="AD1383" s="292"/>
      <c r="AE1383" s="407">
        <f>AE1382</f>
        <v>0</v>
      </c>
      <c r="AF1383" s="407">
        <f t="shared" ref="AF1383:AR1383" si="3379">AF1382</f>
        <v>0</v>
      </c>
      <c r="AG1383" s="407">
        <f t="shared" si="3379"/>
        <v>0</v>
      </c>
      <c r="AH1383" s="407">
        <f t="shared" si="3379"/>
        <v>0</v>
      </c>
      <c r="AI1383" s="407">
        <f t="shared" si="3379"/>
        <v>0</v>
      </c>
      <c r="AJ1383" s="407">
        <f t="shared" si="3379"/>
        <v>0</v>
      </c>
      <c r="AK1383" s="407">
        <f t="shared" si="3379"/>
        <v>0</v>
      </c>
      <c r="AL1383" s="407">
        <f t="shared" si="3379"/>
        <v>0</v>
      </c>
      <c r="AM1383" s="407">
        <f t="shared" si="3379"/>
        <v>0</v>
      </c>
      <c r="AN1383" s="407">
        <f t="shared" si="3379"/>
        <v>0</v>
      </c>
      <c r="AO1383" s="407">
        <f t="shared" si="3379"/>
        <v>0</v>
      </c>
      <c r="AP1383" s="407">
        <f t="shared" si="3379"/>
        <v>0</v>
      </c>
      <c r="AQ1383" s="407">
        <f t="shared" si="3379"/>
        <v>0</v>
      </c>
      <c r="AR1383" s="407">
        <f t="shared" si="3379"/>
        <v>0</v>
      </c>
      <c r="AS1383" s="294"/>
    </row>
    <row r="1384" spans="1:45" ht="15" hidden="1" customHeight="1" outlineLevel="1">
      <c r="A1384" s="521"/>
      <c r="B1384" s="295"/>
      <c r="C1384" s="296"/>
      <c r="D1384" s="296"/>
      <c r="E1384" s="296"/>
      <c r="F1384" s="296"/>
      <c r="G1384" s="296"/>
      <c r="H1384" s="296"/>
      <c r="I1384" s="296"/>
      <c r="J1384" s="748"/>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hidden="1" customHeight="1" outlineLevel="1">
      <c r="A1385" s="521">
        <v>2</v>
      </c>
      <c r="B1385" s="424" t="s">
        <v>96</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21"/>
      <c r="B1386" s="291" t="s">
        <v>741</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380">AF1385</f>
        <v>0</v>
      </c>
      <c r="AG1386" s="407">
        <f t="shared" si="3380"/>
        <v>0</v>
      </c>
      <c r="AH1386" s="407">
        <f t="shared" si="3380"/>
        <v>0</v>
      </c>
      <c r="AI1386" s="407">
        <f t="shared" si="3380"/>
        <v>0</v>
      </c>
      <c r="AJ1386" s="407">
        <f t="shared" si="3380"/>
        <v>0</v>
      </c>
      <c r="AK1386" s="407">
        <f t="shared" si="3380"/>
        <v>0</v>
      </c>
      <c r="AL1386" s="407">
        <f t="shared" si="3380"/>
        <v>0</v>
      </c>
      <c r="AM1386" s="407">
        <f t="shared" si="3380"/>
        <v>0</v>
      </c>
      <c r="AN1386" s="407">
        <f t="shared" si="3380"/>
        <v>0</v>
      </c>
      <c r="AO1386" s="407">
        <f t="shared" si="3380"/>
        <v>0</v>
      </c>
      <c r="AP1386" s="407">
        <f t="shared" si="3380"/>
        <v>0</v>
      </c>
      <c r="AQ1386" s="407">
        <f t="shared" si="3380"/>
        <v>0</v>
      </c>
      <c r="AR1386" s="407">
        <f t="shared" si="3380"/>
        <v>0</v>
      </c>
      <c r="AS1386" s="294"/>
    </row>
    <row r="1387" spans="1:45" ht="15" hidden="1" customHeight="1" outlineLevel="1">
      <c r="A1387" s="521"/>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21">
        <v>3</v>
      </c>
      <c r="B1388" s="424" t="s">
        <v>97</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21"/>
      <c r="B1389" s="291" t="s">
        <v>741</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381">AF1388</f>
        <v>0</v>
      </c>
      <c r="AG1389" s="407">
        <f t="shared" si="3381"/>
        <v>0</v>
      </c>
      <c r="AH1389" s="407">
        <f t="shared" si="3381"/>
        <v>0</v>
      </c>
      <c r="AI1389" s="407">
        <f t="shared" si="3381"/>
        <v>0</v>
      </c>
      <c r="AJ1389" s="407">
        <f t="shared" si="3381"/>
        <v>0</v>
      </c>
      <c r="AK1389" s="407">
        <f t="shared" si="3381"/>
        <v>0</v>
      </c>
      <c r="AL1389" s="407">
        <f t="shared" si="3381"/>
        <v>0</v>
      </c>
      <c r="AM1389" s="407">
        <f t="shared" si="3381"/>
        <v>0</v>
      </c>
      <c r="AN1389" s="407">
        <f t="shared" si="3381"/>
        <v>0</v>
      </c>
      <c r="AO1389" s="407">
        <f t="shared" si="3381"/>
        <v>0</v>
      </c>
      <c r="AP1389" s="407">
        <f t="shared" si="3381"/>
        <v>0</v>
      </c>
      <c r="AQ1389" s="407">
        <f t="shared" si="3381"/>
        <v>0</v>
      </c>
      <c r="AR1389" s="407">
        <f t="shared" si="3381"/>
        <v>0</v>
      </c>
      <c r="AS1389" s="294"/>
    </row>
    <row r="1390" spans="1:45" ht="15" hidden="1" customHeight="1" outlineLevel="1">
      <c r="A1390" s="521"/>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hidden="1" customHeight="1" outlineLevel="1">
      <c r="A1391" s="521">
        <v>4</v>
      </c>
      <c r="B1391" s="509" t="s">
        <v>653</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21"/>
      <c r="B1392" s="291" t="s">
        <v>741</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382">AF1391</f>
        <v>0</v>
      </c>
      <c r="AG1392" s="407">
        <f t="shared" si="3382"/>
        <v>0</v>
      </c>
      <c r="AH1392" s="407">
        <f t="shared" si="3382"/>
        <v>0</v>
      </c>
      <c r="AI1392" s="407">
        <f t="shared" si="3382"/>
        <v>0</v>
      </c>
      <c r="AJ1392" s="407">
        <f t="shared" si="3382"/>
        <v>0</v>
      </c>
      <c r="AK1392" s="407">
        <f t="shared" si="3382"/>
        <v>0</v>
      </c>
      <c r="AL1392" s="407">
        <f t="shared" si="3382"/>
        <v>0</v>
      </c>
      <c r="AM1392" s="407">
        <f t="shared" si="3382"/>
        <v>0</v>
      </c>
      <c r="AN1392" s="407">
        <f t="shared" si="3382"/>
        <v>0</v>
      </c>
      <c r="AO1392" s="407">
        <f t="shared" si="3382"/>
        <v>0</v>
      </c>
      <c r="AP1392" s="407">
        <f t="shared" si="3382"/>
        <v>0</v>
      </c>
      <c r="AQ1392" s="407">
        <f t="shared" si="3382"/>
        <v>0</v>
      </c>
      <c r="AR1392" s="407">
        <f t="shared" si="3382"/>
        <v>0</v>
      </c>
      <c r="AS1392" s="294"/>
    </row>
    <row r="1393" spans="1:45" ht="15" hidden="1" customHeight="1" outlineLevel="1">
      <c r="A1393" s="521"/>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21">
        <v>5</v>
      </c>
      <c r="B1394" s="424" t="s">
        <v>98</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21"/>
      <c r="B1395" s="291" t="s">
        <v>741</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383">AF1394</f>
        <v>0</v>
      </c>
      <c r="AG1395" s="407">
        <f t="shared" si="3383"/>
        <v>0</v>
      </c>
      <c r="AH1395" s="407">
        <f t="shared" si="3383"/>
        <v>0</v>
      </c>
      <c r="AI1395" s="407">
        <f t="shared" si="3383"/>
        <v>0</v>
      </c>
      <c r="AJ1395" s="407">
        <f t="shared" si="3383"/>
        <v>0</v>
      </c>
      <c r="AK1395" s="407">
        <f t="shared" si="3383"/>
        <v>0</v>
      </c>
      <c r="AL1395" s="407">
        <f t="shared" si="3383"/>
        <v>0</v>
      </c>
      <c r="AM1395" s="407">
        <f t="shared" si="3383"/>
        <v>0</v>
      </c>
      <c r="AN1395" s="407">
        <f t="shared" si="3383"/>
        <v>0</v>
      </c>
      <c r="AO1395" s="407">
        <f t="shared" si="3383"/>
        <v>0</v>
      </c>
      <c r="AP1395" s="407">
        <f t="shared" si="3383"/>
        <v>0</v>
      </c>
      <c r="AQ1395" s="407">
        <f t="shared" si="3383"/>
        <v>0</v>
      </c>
      <c r="AR1395" s="407">
        <f t="shared" si="3383"/>
        <v>0</v>
      </c>
      <c r="AS1395" s="294"/>
    </row>
    <row r="1396" spans="1:45" ht="15" hidden="1" customHeight="1" outlineLevel="1">
      <c r="A1396" s="521"/>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hidden="1" outlineLevel="1">
      <c r="A1397" s="521"/>
      <c r="B1397" s="316" t="s">
        <v>495</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hidden="1" customHeight="1" outlineLevel="1">
      <c r="A1398" s="521">
        <v>6</v>
      </c>
      <c r="B1398" s="424" t="s">
        <v>99</v>
      </c>
      <c r="C1398" s="288" t="s">
        <v>25</v>
      </c>
      <c r="D1398" s="292"/>
      <c r="E1398" s="292"/>
      <c r="F1398" s="292"/>
      <c r="G1398" s="292"/>
      <c r="H1398" s="292"/>
      <c r="I1398" s="292"/>
      <c r="J1398" s="292"/>
      <c r="K1398" s="292"/>
      <c r="L1398" s="292"/>
      <c r="M1398" s="292"/>
      <c r="N1398" s="292"/>
      <c r="O1398" s="292"/>
      <c r="P1398" s="292"/>
      <c r="Q1398" s="292">
        <v>12</v>
      </c>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hidden="1" customHeight="1" outlineLevel="1">
      <c r="A1399" s="521"/>
      <c r="B1399" s="291" t="s">
        <v>741</v>
      </c>
      <c r="C1399" s="288" t="s">
        <v>163</v>
      </c>
      <c r="D1399" s="292"/>
      <c r="E1399" s="292"/>
      <c r="F1399" s="292"/>
      <c r="G1399" s="292"/>
      <c r="H1399" s="292"/>
      <c r="I1399" s="292"/>
      <c r="J1399" s="292"/>
      <c r="K1399" s="292"/>
      <c r="L1399" s="292"/>
      <c r="M1399" s="292"/>
      <c r="N1399" s="292"/>
      <c r="O1399" s="292"/>
      <c r="P1399" s="292"/>
      <c r="Q1399" s="292">
        <f>Q1398</f>
        <v>12</v>
      </c>
      <c r="R1399" s="292"/>
      <c r="S1399" s="292"/>
      <c r="T1399" s="292"/>
      <c r="U1399" s="292"/>
      <c r="V1399" s="292"/>
      <c r="W1399" s="292"/>
      <c r="X1399" s="292"/>
      <c r="Y1399" s="292"/>
      <c r="Z1399" s="292"/>
      <c r="AA1399" s="292"/>
      <c r="AB1399" s="292"/>
      <c r="AC1399" s="292"/>
      <c r="AD1399" s="292"/>
      <c r="AE1399" s="407">
        <f>AE1398</f>
        <v>0</v>
      </c>
      <c r="AF1399" s="407">
        <f t="shared" ref="AF1399:AR1399" si="3384">AF1398</f>
        <v>0</v>
      </c>
      <c r="AG1399" s="407">
        <f t="shared" si="3384"/>
        <v>0</v>
      </c>
      <c r="AH1399" s="407">
        <f t="shared" si="3384"/>
        <v>0</v>
      </c>
      <c r="AI1399" s="407">
        <f t="shared" si="3384"/>
        <v>0</v>
      </c>
      <c r="AJ1399" s="407">
        <f t="shared" si="3384"/>
        <v>0</v>
      </c>
      <c r="AK1399" s="407">
        <f t="shared" si="3384"/>
        <v>0</v>
      </c>
      <c r="AL1399" s="407">
        <f t="shared" si="3384"/>
        <v>0</v>
      </c>
      <c r="AM1399" s="407">
        <f t="shared" si="3384"/>
        <v>0</v>
      </c>
      <c r="AN1399" s="407">
        <f t="shared" si="3384"/>
        <v>0</v>
      </c>
      <c r="AO1399" s="407">
        <f t="shared" si="3384"/>
        <v>0</v>
      </c>
      <c r="AP1399" s="407">
        <f t="shared" si="3384"/>
        <v>0</v>
      </c>
      <c r="AQ1399" s="407">
        <f t="shared" si="3384"/>
        <v>0</v>
      </c>
      <c r="AR1399" s="407">
        <f t="shared" si="3384"/>
        <v>0</v>
      </c>
      <c r="AS1399" s="308"/>
    </row>
    <row r="1400" spans="1:45" ht="15" hidden="1" customHeight="1" outlineLevel="1">
      <c r="A1400" s="521"/>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hidden="1" customHeight="1" outlineLevel="1">
      <c r="A1401" s="521">
        <v>7</v>
      </c>
      <c r="B1401" s="424" t="s">
        <v>100</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21"/>
      <c r="B1402" s="291" t="s">
        <v>741</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385">AF1401</f>
        <v>0</v>
      </c>
      <c r="AG1402" s="407">
        <f t="shared" si="3385"/>
        <v>0</v>
      </c>
      <c r="AH1402" s="407">
        <f t="shared" si="3385"/>
        <v>0</v>
      </c>
      <c r="AI1402" s="407">
        <f t="shared" si="3385"/>
        <v>0</v>
      </c>
      <c r="AJ1402" s="407">
        <f t="shared" si="3385"/>
        <v>0</v>
      </c>
      <c r="AK1402" s="407">
        <f t="shared" si="3385"/>
        <v>0</v>
      </c>
      <c r="AL1402" s="407">
        <f t="shared" si="3385"/>
        <v>0</v>
      </c>
      <c r="AM1402" s="407">
        <f t="shared" si="3385"/>
        <v>0</v>
      </c>
      <c r="AN1402" s="407">
        <f t="shared" si="3385"/>
        <v>0</v>
      </c>
      <c r="AO1402" s="407">
        <f t="shared" si="3385"/>
        <v>0</v>
      </c>
      <c r="AP1402" s="407">
        <f t="shared" si="3385"/>
        <v>0</v>
      </c>
      <c r="AQ1402" s="407">
        <f t="shared" si="3385"/>
        <v>0</v>
      </c>
      <c r="AR1402" s="407">
        <f t="shared" si="3385"/>
        <v>0</v>
      </c>
      <c r="AS1402" s="308"/>
    </row>
    <row r="1403" spans="1:45" ht="15" hidden="1" customHeight="1" outlineLevel="1">
      <c r="A1403" s="521"/>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hidden="1" customHeight="1" outlineLevel="1">
      <c r="A1404" s="521">
        <v>8</v>
      </c>
      <c r="B1404" s="424" t="s">
        <v>101</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21"/>
      <c r="B1405" s="291" t="s">
        <v>741</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386">AF1404</f>
        <v>0</v>
      </c>
      <c r="AG1405" s="407">
        <f t="shared" si="3386"/>
        <v>0</v>
      </c>
      <c r="AH1405" s="407">
        <f t="shared" si="3386"/>
        <v>0</v>
      </c>
      <c r="AI1405" s="407">
        <f t="shared" si="3386"/>
        <v>0</v>
      </c>
      <c r="AJ1405" s="407">
        <f t="shared" si="3386"/>
        <v>0</v>
      </c>
      <c r="AK1405" s="407">
        <f t="shared" si="3386"/>
        <v>0</v>
      </c>
      <c r="AL1405" s="407">
        <f t="shared" si="3386"/>
        <v>0</v>
      </c>
      <c r="AM1405" s="407">
        <f t="shared" si="3386"/>
        <v>0</v>
      </c>
      <c r="AN1405" s="407">
        <f t="shared" si="3386"/>
        <v>0</v>
      </c>
      <c r="AO1405" s="407">
        <f t="shared" si="3386"/>
        <v>0</v>
      </c>
      <c r="AP1405" s="407">
        <f t="shared" si="3386"/>
        <v>0</v>
      </c>
      <c r="AQ1405" s="407">
        <f t="shared" si="3386"/>
        <v>0</v>
      </c>
      <c r="AR1405" s="407">
        <f t="shared" si="3386"/>
        <v>0</v>
      </c>
      <c r="AS1405" s="308"/>
    </row>
    <row r="1406" spans="1:45" ht="15" hidden="1" customHeight="1" outlineLevel="1">
      <c r="A1406" s="521"/>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21">
        <v>9</v>
      </c>
      <c r="B1407" s="424" t="s">
        <v>102</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21"/>
      <c r="B1408" s="291" t="s">
        <v>741</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387">AF1407</f>
        <v>0</v>
      </c>
      <c r="AG1408" s="407">
        <f t="shared" si="3387"/>
        <v>0</v>
      </c>
      <c r="AH1408" s="407">
        <f t="shared" si="3387"/>
        <v>0</v>
      </c>
      <c r="AI1408" s="407">
        <f t="shared" si="3387"/>
        <v>0</v>
      </c>
      <c r="AJ1408" s="407">
        <f t="shared" si="3387"/>
        <v>0</v>
      </c>
      <c r="AK1408" s="407">
        <f t="shared" si="3387"/>
        <v>0</v>
      </c>
      <c r="AL1408" s="407">
        <f t="shared" si="3387"/>
        <v>0</v>
      </c>
      <c r="AM1408" s="407">
        <f t="shared" si="3387"/>
        <v>0</v>
      </c>
      <c r="AN1408" s="407">
        <f t="shared" si="3387"/>
        <v>0</v>
      </c>
      <c r="AO1408" s="407">
        <f t="shared" si="3387"/>
        <v>0</v>
      </c>
      <c r="AP1408" s="407">
        <f t="shared" si="3387"/>
        <v>0</v>
      </c>
      <c r="AQ1408" s="407">
        <f t="shared" si="3387"/>
        <v>0</v>
      </c>
      <c r="AR1408" s="407">
        <f t="shared" si="3387"/>
        <v>0</v>
      </c>
      <c r="AS1408" s="308"/>
    </row>
    <row r="1409" spans="1:45" ht="15" hidden="1"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hidden="1" customHeight="1" outlineLevel="1">
      <c r="A1410" s="521">
        <v>10</v>
      </c>
      <c r="B1410" s="424" t="s">
        <v>103</v>
      </c>
      <c r="C1410" s="288" t="s">
        <v>25</v>
      </c>
      <c r="D1410" s="292"/>
      <c r="E1410" s="292"/>
      <c r="F1410" s="292"/>
      <c r="G1410" s="292"/>
      <c r="H1410" s="292"/>
      <c r="I1410" s="292"/>
      <c r="J1410" s="292"/>
      <c r="K1410" s="292"/>
      <c r="L1410" s="292"/>
      <c r="M1410" s="292"/>
      <c r="N1410" s="292"/>
      <c r="O1410" s="292"/>
      <c r="P1410" s="292"/>
      <c r="Q1410" s="292">
        <v>3</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21"/>
      <c r="B1411" s="291" t="s">
        <v>741</v>
      </c>
      <c r="C1411" s="288" t="s">
        <v>163</v>
      </c>
      <c r="D1411" s="292"/>
      <c r="E1411" s="292"/>
      <c r="F1411" s="292"/>
      <c r="G1411" s="292"/>
      <c r="H1411" s="292"/>
      <c r="I1411" s="292"/>
      <c r="J1411" s="292"/>
      <c r="K1411" s="292"/>
      <c r="L1411" s="292"/>
      <c r="M1411" s="292"/>
      <c r="N1411" s="292"/>
      <c r="O1411" s="292"/>
      <c r="P1411" s="292"/>
      <c r="Q1411" s="292">
        <f>Q1410</f>
        <v>3</v>
      </c>
      <c r="R1411" s="292"/>
      <c r="S1411" s="292"/>
      <c r="T1411" s="292"/>
      <c r="U1411" s="292"/>
      <c r="V1411" s="292"/>
      <c r="W1411" s="292"/>
      <c r="X1411" s="292"/>
      <c r="Y1411" s="292"/>
      <c r="Z1411" s="292"/>
      <c r="AA1411" s="292"/>
      <c r="AB1411" s="292"/>
      <c r="AC1411" s="292"/>
      <c r="AD1411" s="292"/>
      <c r="AE1411" s="407">
        <f>AE1410</f>
        <v>0</v>
      </c>
      <c r="AF1411" s="407">
        <f t="shared" ref="AF1411:AR1411" si="3388">AF1410</f>
        <v>0</v>
      </c>
      <c r="AG1411" s="407">
        <f t="shared" si="3388"/>
        <v>0</v>
      </c>
      <c r="AH1411" s="407">
        <f t="shared" si="3388"/>
        <v>0</v>
      </c>
      <c r="AI1411" s="407">
        <f t="shared" si="3388"/>
        <v>0</v>
      </c>
      <c r="AJ1411" s="407">
        <f t="shared" si="3388"/>
        <v>0</v>
      </c>
      <c r="AK1411" s="407">
        <f t="shared" si="3388"/>
        <v>0</v>
      </c>
      <c r="AL1411" s="407">
        <f t="shared" si="3388"/>
        <v>0</v>
      </c>
      <c r="AM1411" s="407">
        <f t="shared" si="3388"/>
        <v>0</v>
      </c>
      <c r="AN1411" s="407">
        <f t="shared" si="3388"/>
        <v>0</v>
      </c>
      <c r="AO1411" s="407">
        <f t="shared" si="3388"/>
        <v>0</v>
      </c>
      <c r="AP1411" s="407">
        <f t="shared" si="3388"/>
        <v>0</v>
      </c>
      <c r="AQ1411" s="407">
        <f t="shared" si="3388"/>
        <v>0</v>
      </c>
      <c r="AR1411" s="407">
        <f t="shared" si="3388"/>
        <v>0</v>
      </c>
      <c r="AS1411" s="308"/>
    </row>
    <row r="1412" spans="1:45" ht="15" hidden="1"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hidden="1" customHeight="1" outlineLevel="1">
      <c r="A1413" s="521"/>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hidden="1" customHeight="1" outlineLevel="1">
      <c r="A1414" s="521">
        <v>11</v>
      </c>
      <c r="B1414" s="424" t="s">
        <v>104</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21"/>
      <c r="B1415" s="291" t="s">
        <v>741</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3389">AF1414</f>
        <v>0</v>
      </c>
      <c r="AG1415" s="407">
        <f t="shared" si="3389"/>
        <v>0</v>
      </c>
      <c r="AH1415" s="407">
        <f t="shared" si="3389"/>
        <v>0</v>
      </c>
      <c r="AI1415" s="407">
        <f t="shared" si="3389"/>
        <v>0</v>
      </c>
      <c r="AJ1415" s="407">
        <f t="shared" si="3389"/>
        <v>0</v>
      </c>
      <c r="AK1415" s="407">
        <f t="shared" si="3389"/>
        <v>0</v>
      </c>
      <c r="AL1415" s="407">
        <f t="shared" si="3389"/>
        <v>0</v>
      </c>
      <c r="AM1415" s="407">
        <f t="shared" si="3389"/>
        <v>0</v>
      </c>
      <c r="AN1415" s="407">
        <f t="shared" si="3389"/>
        <v>0</v>
      </c>
      <c r="AO1415" s="407">
        <f t="shared" si="3389"/>
        <v>0</v>
      </c>
      <c r="AP1415" s="407">
        <f t="shared" si="3389"/>
        <v>0</v>
      </c>
      <c r="AQ1415" s="407">
        <f t="shared" si="3389"/>
        <v>0</v>
      </c>
      <c r="AR1415" s="407">
        <f t="shared" si="3389"/>
        <v>0</v>
      </c>
      <c r="AS1415" s="294"/>
    </row>
    <row r="1416" spans="1:45" ht="15" hidden="1" customHeight="1" outlineLevel="1">
      <c r="A1416" s="521"/>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hidden="1" customHeight="1" outlineLevel="1">
      <c r="A1417" s="521">
        <v>12</v>
      </c>
      <c r="B1417" s="424" t="s">
        <v>105</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21"/>
      <c r="B1418" s="291" t="s">
        <v>741</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390">AF1417</f>
        <v>0</v>
      </c>
      <c r="AG1418" s="407">
        <f t="shared" si="3390"/>
        <v>0</v>
      </c>
      <c r="AH1418" s="407">
        <f t="shared" si="3390"/>
        <v>0</v>
      </c>
      <c r="AI1418" s="407">
        <f t="shared" si="3390"/>
        <v>0</v>
      </c>
      <c r="AJ1418" s="407">
        <f t="shared" si="3390"/>
        <v>0</v>
      </c>
      <c r="AK1418" s="407">
        <f t="shared" si="3390"/>
        <v>0</v>
      </c>
      <c r="AL1418" s="407">
        <f t="shared" si="3390"/>
        <v>0</v>
      </c>
      <c r="AM1418" s="407">
        <f t="shared" si="3390"/>
        <v>0</v>
      </c>
      <c r="AN1418" s="407">
        <f t="shared" si="3390"/>
        <v>0</v>
      </c>
      <c r="AO1418" s="407">
        <f t="shared" si="3390"/>
        <v>0</v>
      </c>
      <c r="AP1418" s="407">
        <f t="shared" si="3390"/>
        <v>0</v>
      </c>
      <c r="AQ1418" s="407">
        <f t="shared" si="3390"/>
        <v>0</v>
      </c>
      <c r="AR1418" s="407">
        <f t="shared" si="3390"/>
        <v>0</v>
      </c>
      <c r="AS1418" s="294"/>
    </row>
    <row r="1419" spans="1:45" ht="15" hidden="1"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hidden="1" customHeight="1" outlineLevel="1">
      <c r="A1420" s="521">
        <v>13</v>
      </c>
      <c r="B1420" s="424" t="s">
        <v>106</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21"/>
      <c r="B1421" s="291" t="s">
        <v>741</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391">AF1420</f>
        <v>0</v>
      </c>
      <c r="AG1421" s="407">
        <f t="shared" si="3391"/>
        <v>0</v>
      </c>
      <c r="AH1421" s="407">
        <f t="shared" si="3391"/>
        <v>0</v>
      </c>
      <c r="AI1421" s="407">
        <f t="shared" si="3391"/>
        <v>0</v>
      </c>
      <c r="AJ1421" s="407">
        <f t="shared" si="3391"/>
        <v>0</v>
      </c>
      <c r="AK1421" s="407">
        <f t="shared" si="3391"/>
        <v>0</v>
      </c>
      <c r="AL1421" s="407">
        <f t="shared" si="3391"/>
        <v>0</v>
      </c>
      <c r="AM1421" s="407">
        <f t="shared" si="3391"/>
        <v>0</v>
      </c>
      <c r="AN1421" s="407">
        <f t="shared" si="3391"/>
        <v>0</v>
      </c>
      <c r="AO1421" s="407">
        <f t="shared" si="3391"/>
        <v>0</v>
      </c>
      <c r="AP1421" s="407">
        <f t="shared" si="3391"/>
        <v>0</v>
      </c>
      <c r="AQ1421" s="407">
        <f t="shared" si="3391"/>
        <v>0</v>
      </c>
      <c r="AR1421" s="407">
        <f t="shared" si="3391"/>
        <v>0</v>
      </c>
      <c r="AS1421" s="303"/>
    </row>
    <row r="1422" spans="1:45" ht="15" hidden="1"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hidden="1" customHeight="1" outlineLevel="1">
      <c r="A1423" s="521"/>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hidden="1" customHeight="1" outlineLevel="1">
      <c r="A1424" s="521">
        <v>14</v>
      </c>
      <c r="B1424" s="312" t="s">
        <v>108</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hidden="1" customHeight="1" outlineLevel="1">
      <c r="A1425" s="521"/>
      <c r="B1425" s="291" t="s">
        <v>741</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392">AF1424</f>
        <v>0</v>
      </c>
      <c r="AG1425" s="407">
        <f t="shared" si="3392"/>
        <v>0</v>
      </c>
      <c r="AH1425" s="407">
        <f t="shared" si="3392"/>
        <v>0</v>
      </c>
      <c r="AI1425" s="407">
        <f t="shared" si="3392"/>
        <v>0</v>
      </c>
      <c r="AJ1425" s="407">
        <f t="shared" si="3392"/>
        <v>0</v>
      </c>
      <c r="AK1425" s="407">
        <f t="shared" si="3392"/>
        <v>0</v>
      </c>
      <c r="AL1425" s="407">
        <f t="shared" si="3392"/>
        <v>0</v>
      </c>
      <c r="AM1425" s="407">
        <f t="shared" si="3392"/>
        <v>0</v>
      </c>
      <c r="AN1425" s="407">
        <f t="shared" si="3392"/>
        <v>0</v>
      </c>
      <c r="AO1425" s="407">
        <f t="shared" si="3392"/>
        <v>0</v>
      </c>
      <c r="AP1425" s="407">
        <f t="shared" si="3392"/>
        <v>0</v>
      </c>
      <c r="AQ1425" s="407">
        <f t="shared" si="3392"/>
        <v>0</v>
      </c>
      <c r="AR1425" s="407">
        <f t="shared" si="3392"/>
        <v>0</v>
      </c>
      <c r="AS1425" s="294"/>
    </row>
    <row r="1426" spans="1:46" ht="15" hidden="1" customHeight="1" outlineLevel="1">
      <c r="A1426" s="521"/>
      <c r="B1426" s="312"/>
      <c r="C1426" s="302"/>
      <c r="D1426" s="288"/>
      <c r="E1426" s="288"/>
      <c r="F1426" s="288"/>
      <c r="G1426" s="288"/>
      <c r="H1426" s="288"/>
      <c r="I1426" s="288"/>
      <c r="J1426" s="288"/>
      <c r="K1426" s="288"/>
      <c r="L1426" s="288"/>
      <c r="M1426" s="288"/>
      <c r="N1426" s="288"/>
      <c r="O1426" s="288"/>
      <c r="P1426" s="288"/>
      <c r="Q1426" s="464"/>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6"/>
    </row>
    <row r="1427" spans="1:46" s="306" customFormat="1" ht="15.75" hidden="1" outlineLevel="1">
      <c r="A1427" s="521"/>
      <c r="B1427" s="285" t="s">
        <v>487</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6"/>
      <c r="AT1427" s="617"/>
    </row>
    <row r="1428" spans="1:46" hidden="1" outlineLevel="1">
      <c r="A1428" s="521">
        <v>15</v>
      </c>
      <c r="B1428" s="291" t="s">
        <v>492</v>
      </c>
      <c r="C1428" s="288" t="s">
        <v>25</v>
      </c>
      <c r="D1428" s="292"/>
      <c r="E1428" s="292"/>
      <c r="F1428" s="292"/>
      <c r="G1428" s="292"/>
      <c r="H1428" s="292"/>
      <c r="I1428" s="292"/>
      <c r="J1428" s="292"/>
      <c r="K1428" s="292"/>
      <c r="L1428" s="292"/>
      <c r="M1428" s="292"/>
      <c r="N1428" s="292"/>
      <c r="O1428" s="292"/>
      <c r="P1428" s="292"/>
      <c r="Q1428" s="292">
        <v>0</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8">
        <f>SUM(AE1428:AR1428)</f>
        <v>0</v>
      </c>
      <c r="AT1428" s="616"/>
    </row>
    <row r="1429" spans="1:46" hidden="1" outlineLevel="1">
      <c r="A1429" s="521"/>
      <c r="B1429" s="291" t="s">
        <v>741</v>
      </c>
      <c r="C1429" s="288" t="s">
        <v>163</v>
      </c>
      <c r="D1429" s="292"/>
      <c r="E1429" s="292"/>
      <c r="F1429" s="292"/>
      <c r="G1429" s="292"/>
      <c r="H1429" s="292"/>
      <c r="I1429" s="292"/>
      <c r="J1429" s="292"/>
      <c r="K1429" s="292"/>
      <c r="L1429" s="292"/>
      <c r="M1429" s="292"/>
      <c r="N1429" s="292"/>
      <c r="O1429" s="292"/>
      <c r="P1429" s="292"/>
      <c r="Q1429" s="292">
        <f>Q1428</f>
        <v>0</v>
      </c>
      <c r="R1429" s="292"/>
      <c r="S1429" s="292"/>
      <c r="T1429" s="292"/>
      <c r="U1429" s="292"/>
      <c r="V1429" s="292"/>
      <c r="W1429" s="292"/>
      <c r="X1429" s="292"/>
      <c r="Y1429" s="292"/>
      <c r="Z1429" s="292"/>
      <c r="AA1429" s="292"/>
      <c r="AB1429" s="292"/>
      <c r="AC1429" s="292"/>
      <c r="AD1429" s="292"/>
      <c r="AE1429" s="407">
        <f>AE1428</f>
        <v>0</v>
      </c>
      <c r="AF1429" s="407">
        <f>AF1428</f>
        <v>0</v>
      </c>
      <c r="AG1429" s="407">
        <f t="shared" ref="AG1429:AI1429" si="3393">AG1428</f>
        <v>0</v>
      </c>
      <c r="AH1429" s="407">
        <f t="shared" si="3393"/>
        <v>0</v>
      </c>
      <c r="AI1429" s="407">
        <f t="shared" si="3393"/>
        <v>0</v>
      </c>
      <c r="AJ1429" s="407">
        <f>AJ1428</f>
        <v>0</v>
      </c>
      <c r="AK1429" s="407">
        <f t="shared" ref="AK1429:AR1429" si="3394">AK1428</f>
        <v>0</v>
      </c>
      <c r="AL1429" s="407">
        <f t="shared" si="3394"/>
        <v>0</v>
      </c>
      <c r="AM1429" s="407">
        <f t="shared" si="3394"/>
        <v>0</v>
      </c>
      <c r="AN1429" s="407">
        <f t="shared" si="3394"/>
        <v>0</v>
      </c>
      <c r="AO1429" s="407">
        <f t="shared" si="3394"/>
        <v>0</v>
      </c>
      <c r="AP1429" s="407">
        <f t="shared" si="3394"/>
        <v>0</v>
      </c>
      <c r="AQ1429" s="407">
        <f t="shared" si="3394"/>
        <v>0</v>
      </c>
      <c r="AR1429" s="407">
        <f t="shared" si="3394"/>
        <v>0</v>
      </c>
      <c r="AS1429" s="294"/>
    </row>
    <row r="1430" spans="1:46" hidden="1" outlineLevel="1">
      <c r="A1430" s="521"/>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hidden="1" outlineLevel="1">
      <c r="A1431" s="521">
        <v>16</v>
      </c>
      <c r="B1431" s="321" t="s">
        <v>488</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hidden="1" outlineLevel="1">
      <c r="A1432" s="521"/>
      <c r="B1432" s="291" t="s">
        <v>741</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 t="shared" ref="AF1432:AQ1432" si="3395">AF1431</f>
        <v>0</v>
      </c>
      <c r="AG1432" s="407">
        <f t="shared" si="3395"/>
        <v>0</v>
      </c>
      <c r="AH1432" s="407">
        <f t="shared" si="3395"/>
        <v>0</v>
      </c>
      <c r="AI1432" s="407">
        <f t="shared" si="3395"/>
        <v>0</v>
      </c>
      <c r="AJ1432" s="407">
        <f t="shared" si="3395"/>
        <v>0</v>
      </c>
      <c r="AK1432" s="407">
        <f t="shared" si="3395"/>
        <v>0</v>
      </c>
      <c r="AL1432" s="407">
        <f t="shared" si="3395"/>
        <v>0</v>
      </c>
      <c r="AM1432" s="407">
        <f t="shared" si="3395"/>
        <v>0</v>
      </c>
      <c r="AN1432" s="407">
        <f t="shared" si="3395"/>
        <v>0</v>
      </c>
      <c r="AO1432" s="407">
        <f t="shared" si="3395"/>
        <v>0</v>
      </c>
      <c r="AP1432" s="407">
        <f t="shared" si="3395"/>
        <v>0</v>
      </c>
      <c r="AQ1432" s="407">
        <f t="shared" si="3395"/>
        <v>0</v>
      </c>
      <c r="AR1432" s="407">
        <f>AR1431</f>
        <v>0</v>
      </c>
      <c r="AS1432" s="294"/>
    </row>
    <row r="1433" spans="1:46" s="280" customFormat="1" hidden="1" outlineLevel="1">
      <c r="A1433" s="521"/>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hidden="1" outlineLevel="1">
      <c r="A1434" s="521"/>
      <c r="B1434" s="508" t="s">
        <v>493</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hidden="1" outlineLevel="1">
      <c r="A1435" s="521">
        <v>17</v>
      </c>
      <c r="B1435" s="424" t="s">
        <v>112</v>
      </c>
      <c r="C1435" s="288" t="s">
        <v>25</v>
      </c>
      <c r="D1435" s="292"/>
      <c r="E1435" s="292"/>
      <c r="F1435" s="292"/>
      <c r="G1435" s="292"/>
      <c r="H1435" s="292"/>
      <c r="I1435" s="292"/>
      <c r="J1435" s="292"/>
      <c r="K1435" s="292"/>
      <c r="L1435" s="292"/>
      <c r="M1435" s="292"/>
      <c r="N1435" s="292"/>
      <c r="O1435" s="292"/>
      <c r="P1435" s="292"/>
      <c r="Q1435" s="292">
        <v>12</v>
      </c>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hidden="1" outlineLevel="1">
      <c r="A1436" s="521"/>
      <c r="B1436" s="291" t="s">
        <v>741</v>
      </c>
      <c r="C1436" s="288" t="s">
        <v>163</v>
      </c>
      <c r="D1436" s="292"/>
      <c r="E1436" s="292"/>
      <c r="F1436" s="292"/>
      <c r="G1436" s="292"/>
      <c r="H1436" s="292"/>
      <c r="I1436" s="292"/>
      <c r="J1436" s="292"/>
      <c r="K1436" s="292"/>
      <c r="L1436" s="292"/>
      <c r="M1436" s="292"/>
      <c r="N1436" s="292"/>
      <c r="O1436" s="292"/>
      <c r="P1436" s="292"/>
      <c r="Q1436" s="292">
        <f>Q1435</f>
        <v>12</v>
      </c>
      <c r="R1436" s="292"/>
      <c r="S1436" s="292"/>
      <c r="T1436" s="292"/>
      <c r="U1436" s="292"/>
      <c r="V1436" s="292"/>
      <c r="W1436" s="292"/>
      <c r="X1436" s="292"/>
      <c r="Y1436" s="292"/>
      <c r="Z1436" s="292"/>
      <c r="AA1436" s="292"/>
      <c r="AB1436" s="292"/>
      <c r="AC1436" s="292"/>
      <c r="AD1436" s="292"/>
      <c r="AE1436" s="407">
        <f>AE1435</f>
        <v>0</v>
      </c>
      <c r="AF1436" s="407">
        <f t="shared" ref="AF1436:AR1436" si="3396">AF1435</f>
        <v>0</v>
      </c>
      <c r="AG1436" s="407">
        <f t="shared" si="3396"/>
        <v>0</v>
      </c>
      <c r="AH1436" s="407">
        <f t="shared" si="3396"/>
        <v>0</v>
      </c>
      <c r="AI1436" s="407">
        <f t="shared" si="3396"/>
        <v>0</v>
      </c>
      <c r="AJ1436" s="407">
        <f t="shared" si="3396"/>
        <v>0</v>
      </c>
      <c r="AK1436" s="407">
        <f t="shared" si="3396"/>
        <v>0</v>
      </c>
      <c r="AL1436" s="407">
        <f t="shared" si="3396"/>
        <v>0</v>
      </c>
      <c r="AM1436" s="407">
        <f t="shared" si="3396"/>
        <v>0</v>
      </c>
      <c r="AN1436" s="407">
        <f t="shared" si="3396"/>
        <v>0</v>
      </c>
      <c r="AO1436" s="407">
        <f t="shared" si="3396"/>
        <v>0</v>
      </c>
      <c r="AP1436" s="407">
        <f t="shared" si="3396"/>
        <v>0</v>
      </c>
      <c r="AQ1436" s="407">
        <f t="shared" si="3396"/>
        <v>0</v>
      </c>
      <c r="AR1436" s="407">
        <f t="shared" si="3396"/>
        <v>0</v>
      </c>
      <c r="AS1436" s="303"/>
    </row>
    <row r="1437" spans="1:46" hidden="1" outlineLevel="1">
      <c r="A1437" s="521"/>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hidden="1" outlineLevel="1">
      <c r="A1438" s="521">
        <v>18</v>
      </c>
      <c r="B1438" s="424" t="s">
        <v>109</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idden="1" outlineLevel="1">
      <c r="A1439" s="521"/>
      <c r="B1439" s="291" t="s">
        <v>741</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397">AF1438</f>
        <v>0</v>
      </c>
      <c r="AG1439" s="407">
        <f t="shared" si="3397"/>
        <v>0</v>
      </c>
      <c r="AH1439" s="407">
        <f t="shared" si="3397"/>
        <v>0</v>
      </c>
      <c r="AI1439" s="407">
        <f t="shared" si="3397"/>
        <v>0</v>
      </c>
      <c r="AJ1439" s="407">
        <f t="shared" si="3397"/>
        <v>0</v>
      </c>
      <c r="AK1439" s="407">
        <f t="shared" si="3397"/>
        <v>0</v>
      </c>
      <c r="AL1439" s="407">
        <f t="shared" si="3397"/>
        <v>0</v>
      </c>
      <c r="AM1439" s="407">
        <f t="shared" si="3397"/>
        <v>0</v>
      </c>
      <c r="AN1439" s="407">
        <f t="shared" si="3397"/>
        <v>0</v>
      </c>
      <c r="AO1439" s="407">
        <f t="shared" si="3397"/>
        <v>0</v>
      </c>
      <c r="AP1439" s="407">
        <f t="shared" si="3397"/>
        <v>0</v>
      </c>
      <c r="AQ1439" s="407">
        <f t="shared" si="3397"/>
        <v>0</v>
      </c>
      <c r="AR1439" s="407">
        <f t="shared" si="3397"/>
        <v>0</v>
      </c>
      <c r="AS1439" s="303"/>
    </row>
    <row r="1440" spans="1:46" hidden="1" outlineLevel="1">
      <c r="A1440" s="521"/>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hidden="1" outlineLevel="1">
      <c r="A1441" s="521">
        <v>19</v>
      </c>
      <c r="B1441" s="424" t="s">
        <v>111</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idden="1" outlineLevel="1">
      <c r="A1442" s="521"/>
      <c r="B1442" s="291" t="s">
        <v>741</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398">AF1441</f>
        <v>0</v>
      </c>
      <c r="AG1442" s="407">
        <f t="shared" si="3398"/>
        <v>0</v>
      </c>
      <c r="AH1442" s="407">
        <f t="shared" si="3398"/>
        <v>0</v>
      </c>
      <c r="AI1442" s="407">
        <f t="shared" si="3398"/>
        <v>0</v>
      </c>
      <c r="AJ1442" s="407">
        <f t="shared" si="3398"/>
        <v>0</v>
      </c>
      <c r="AK1442" s="407">
        <f t="shared" si="3398"/>
        <v>0</v>
      </c>
      <c r="AL1442" s="407">
        <f t="shared" si="3398"/>
        <v>0</v>
      </c>
      <c r="AM1442" s="407">
        <f t="shared" si="3398"/>
        <v>0</v>
      </c>
      <c r="AN1442" s="407">
        <f t="shared" si="3398"/>
        <v>0</v>
      </c>
      <c r="AO1442" s="407">
        <f t="shared" si="3398"/>
        <v>0</v>
      </c>
      <c r="AP1442" s="407">
        <f t="shared" si="3398"/>
        <v>0</v>
      </c>
      <c r="AQ1442" s="407">
        <f t="shared" si="3398"/>
        <v>0</v>
      </c>
      <c r="AR1442" s="407">
        <f t="shared" si="3398"/>
        <v>0</v>
      </c>
      <c r="AS1442" s="294"/>
    </row>
    <row r="1443" spans="1:45" hidden="1"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hidden="1" outlineLevel="1">
      <c r="A1444" s="521">
        <v>20</v>
      </c>
      <c r="B1444" s="424" t="s">
        <v>110</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idden="1" outlineLevel="1">
      <c r="A1445" s="521"/>
      <c r="B1445" s="291" t="s">
        <v>741</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 t="shared" ref="AE1445:AR1445" si="3399">AE1444</f>
        <v>0</v>
      </c>
      <c r="AF1445" s="407">
        <f t="shared" si="3399"/>
        <v>0</v>
      </c>
      <c r="AG1445" s="407">
        <f t="shared" si="3399"/>
        <v>0</v>
      </c>
      <c r="AH1445" s="407">
        <f t="shared" si="3399"/>
        <v>0</v>
      </c>
      <c r="AI1445" s="407">
        <f t="shared" si="3399"/>
        <v>0</v>
      </c>
      <c r="AJ1445" s="407">
        <f t="shared" si="3399"/>
        <v>0</v>
      </c>
      <c r="AK1445" s="407">
        <f t="shared" si="3399"/>
        <v>0</v>
      </c>
      <c r="AL1445" s="407">
        <f t="shared" si="3399"/>
        <v>0</v>
      </c>
      <c r="AM1445" s="407">
        <f t="shared" si="3399"/>
        <v>0</v>
      </c>
      <c r="AN1445" s="407">
        <f t="shared" si="3399"/>
        <v>0</v>
      </c>
      <c r="AO1445" s="407">
        <f t="shared" si="3399"/>
        <v>0</v>
      </c>
      <c r="AP1445" s="407">
        <f t="shared" si="3399"/>
        <v>0</v>
      </c>
      <c r="AQ1445" s="407">
        <f t="shared" si="3399"/>
        <v>0</v>
      </c>
      <c r="AR1445" s="407">
        <f t="shared" si="3399"/>
        <v>0</v>
      </c>
      <c r="AS1445" s="303"/>
    </row>
    <row r="1446" spans="1:45" ht="15.75" hidden="1" outlineLevel="1">
      <c r="A1446" s="521"/>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hidden="1" outlineLevel="1">
      <c r="A1447" s="521"/>
      <c r="B1447" s="507" t="s">
        <v>500</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hidden="1" outlineLevel="1">
      <c r="A1448" s="521"/>
      <c r="B1448" s="493" t="s">
        <v>496</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hidden="1" customHeight="1" outlineLevel="1">
      <c r="A1449" s="521">
        <v>21</v>
      </c>
      <c r="B1449" s="424" t="s">
        <v>113</v>
      </c>
      <c r="C1449" s="288" t="s">
        <v>25</v>
      </c>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hidden="1" customHeight="1" outlineLevel="1">
      <c r="A1450" s="521"/>
      <c r="B1450" s="291" t="s">
        <v>741</v>
      </c>
      <c r="C1450" s="288" t="s">
        <v>163</v>
      </c>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f>AE1449</f>
        <v>0</v>
      </c>
      <c r="AF1450" s="407">
        <f t="shared" ref="AF1450:AR1450" si="3400">AF1449</f>
        <v>0</v>
      </c>
      <c r="AG1450" s="407">
        <f t="shared" si="3400"/>
        <v>0</v>
      </c>
      <c r="AH1450" s="407">
        <f t="shared" si="3400"/>
        <v>0</v>
      </c>
      <c r="AI1450" s="407">
        <f t="shared" si="3400"/>
        <v>0</v>
      </c>
      <c r="AJ1450" s="407">
        <f t="shared" si="3400"/>
        <v>0</v>
      </c>
      <c r="AK1450" s="407">
        <f t="shared" si="3400"/>
        <v>0</v>
      </c>
      <c r="AL1450" s="407">
        <f t="shared" si="3400"/>
        <v>0</v>
      </c>
      <c r="AM1450" s="407">
        <f t="shared" si="3400"/>
        <v>0</v>
      </c>
      <c r="AN1450" s="407">
        <f t="shared" si="3400"/>
        <v>0</v>
      </c>
      <c r="AO1450" s="407">
        <f t="shared" si="3400"/>
        <v>0</v>
      </c>
      <c r="AP1450" s="407">
        <f t="shared" si="3400"/>
        <v>0</v>
      </c>
      <c r="AQ1450" s="407">
        <f t="shared" si="3400"/>
        <v>0</v>
      </c>
      <c r="AR1450" s="407">
        <f t="shared" si="3400"/>
        <v>0</v>
      </c>
      <c r="AS1450" s="303"/>
    </row>
    <row r="1451" spans="1:45" ht="15" hidden="1" customHeight="1" outlineLevel="1">
      <c r="A1451" s="521"/>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21">
        <v>22</v>
      </c>
      <c r="B1452" s="424" t="s">
        <v>114</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21"/>
      <c r="B1453" s="291" t="s">
        <v>741</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401">AF1452</f>
        <v>0</v>
      </c>
      <c r="AG1453" s="407">
        <f t="shared" si="3401"/>
        <v>0</v>
      </c>
      <c r="AH1453" s="407">
        <f t="shared" si="3401"/>
        <v>0</v>
      </c>
      <c r="AI1453" s="407">
        <f t="shared" si="3401"/>
        <v>0</v>
      </c>
      <c r="AJ1453" s="407">
        <f t="shared" si="3401"/>
        <v>0</v>
      </c>
      <c r="AK1453" s="407">
        <f t="shared" si="3401"/>
        <v>0</v>
      </c>
      <c r="AL1453" s="407">
        <f t="shared" si="3401"/>
        <v>0</v>
      </c>
      <c r="AM1453" s="407">
        <f t="shared" si="3401"/>
        <v>0</v>
      </c>
      <c r="AN1453" s="407">
        <f t="shared" si="3401"/>
        <v>0</v>
      </c>
      <c r="AO1453" s="407">
        <f t="shared" si="3401"/>
        <v>0</v>
      </c>
      <c r="AP1453" s="407">
        <f t="shared" si="3401"/>
        <v>0</v>
      </c>
      <c r="AQ1453" s="407">
        <f t="shared" si="3401"/>
        <v>0</v>
      </c>
      <c r="AR1453" s="407">
        <f t="shared" si="3401"/>
        <v>0</v>
      </c>
      <c r="AS1453" s="303"/>
    </row>
    <row r="1454" spans="1:45" ht="15" hidden="1"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21">
        <v>23</v>
      </c>
      <c r="B1455" s="424" t="s">
        <v>115</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21"/>
      <c r="B1456" s="291" t="s">
        <v>741</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402">AF1455</f>
        <v>0</v>
      </c>
      <c r="AG1456" s="407">
        <f t="shared" si="3402"/>
        <v>0</v>
      </c>
      <c r="AH1456" s="407">
        <f t="shared" si="3402"/>
        <v>0</v>
      </c>
      <c r="AI1456" s="407">
        <f t="shared" si="3402"/>
        <v>0</v>
      </c>
      <c r="AJ1456" s="407">
        <f t="shared" si="3402"/>
        <v>0</v>
      </c>
      <c r="AK1456" s="407">
        <f t="shared" si="3402"/>
        <v>0</v>
      </c>
      <c r="AL1456" s="407">
        <f t="shared" si="3402"/>
        <v>0</v>
      </c>
      <c r="AM1456" s="407">
        <f t="shared" si="3402"/>
        <v>0</v>
      </c>
      <c r="AN1456" s="407">
        <f t="shared" si="3402"/>
        <v>0</v>
      </c>
      <c r="AO1456" s="407">
        <f t="shared" si="3402"/>
        <v>0</v>
      </c>
      <c r="AP1456" s="407">
        <f t="shared" si="3402"/>
        <v>0</v>
      </c>
      <c r="AQ1456" s="407">
        <f t="shared" si="3402"/>
        <v>0</v>
      </c>
      <c r="AR1456" s="407">
        <f t="shared" si="3402"/>
        <v>0</v>
      </c>
      <c r="AS1456" s="303"/>
    </row>
    <row r="1457" spans="1:45" ht="15" hidden="1" customHeight="1" outlineLevel="1">
      <c r="A1457" s="521"/>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21">
        <v>24</v>
      </c>
      <c r="B1458" s="424" t="s">
        <v>116</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21"/>
      <c r="B1459" s="291" t="s">
        <v>741</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403">AF1458</f>
        <v>0</v>
      </c>
      <c r="AG1459" s="407">
        <f t="shared" si="3403"/>
        <v>0</v>
      </c>
      <c r="AH1459" s="407">
        <f t="shared" si="3403"/>
        <v>0</v>
      </c>
      <c r="AI1459" s="407">
        <f t="shared" si="3403"/>
        <v>0</v>
      </c>
      <c r="AJ1459" s="407">
        <f t="shared" si="3403"/>
        <v>0</v>
      </c>
      <c r="AK1459" s="407">
        <f t="shared" si="3403"/>
        <v>0</v>
      </c>
      <c r="AL1459" s="407">
        <f t="shared" si="3403"/>
        <v>0</v>
      </c>
      <c r="AM1459" s="407">
        <f t="shared" si="3403"/>
        <v>0</v>
      </c>
      <c r="AN1459" s="407">
        <f t="shared" si="3403"/>
        <v>0</v>
      </c>
      <c r="AO1459" s="407">
        <f t="shared" si="3403"/>
        <v>0</v>
      </c>
      <c r="AP1459" s="407">
        <f t="shared" si="3403"/>
        <v>0</v>
      </c>
      <c r="AQ1459" s="407">
        <f t="shared" si="3403"/>
        <v>0</v>
      </c>
      <c r="AR1459" s="407">
        <f t="shared" si="3403"/>
        <v>0</v>
      </c>
      <c r="AS1459" s="303"/>
    </row>
    <row r="1460" spans="1:45" ht="15" hidden="1" customHeight="1" outlineLevel="1">
      <c r="A1460" s="521"/>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21"/>
      <c r="B1461" s="285" t="s">
        <v>497</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21">
        <v>25</v>
      </c>
      <c r="B1462" s="424" t="s">
        <v>117</v>
      </c>
      <c r="C1462" s="288" t="s">
        <v>25</v>
      </c>
      <c r="D1462" s="292"/>
      <c r="E1462" s="292"/>
      <c r="F1462" s="292"/>
      <c r="G1462" s="292"/>
      <c r="H1462" s="292"/>
      <c r="I1462" s="292"/>
      <c r="J1462" s="292"/>
      <c r="K1462" s="292"/>
      <c r="L1462" s="292"/>
      <c r="M1462" s="292"/>
      <c r="N1462" s="292"/>
      <c r="O1462" s="292"/>
      <c r="P1462" s="292"/>
      <c r="Q1462" s="292">
        <v>12</v>
      </c>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hidden="1" customHeight="1" outlineLevel="1">
      <c r="A1463" s="521"/>
      <c r="B1463" s="291" t="s">
        <v>741</v>
      </c>
      <c r="C1463" s="288" t="s">
        <v>163</v>
      </c>
      <c r="D1463" s="292"/>
      <c r="E1463" s="292"/>
      <c r="F1463" s="292"/>
      <c r="G1463" s="292"/>
      <c r="H1463" s="292"/>
      <c r="I1463" s="292"/>
      <c r="J1463" s="292"/>
      <c r="K1463" s="292"/>
      <c r="L1463" s="292"/>
      <c r="M1463" s="292"/>
      <c r="N1463" s="292"/>
      <c r="O1463" s="292"/>
      <c r="P1463" s="292"/>
      <c r="Q1463" s="292">
        <f>Q1462</f>
        <v>12</v>
      </c>
      <c r="R1463" s="292"/>
      <c r="S1463" s="292"/>
      <c r="T1463" s="292"/>
      <c r="U1463" s="292"/>
      <c r="V1463" s="292"/>
      <c r="W1463" s="292"/>
      <c r="X1463" s="292"/>
      <c r="Y1463" s="292"/>
      <c r="Z1463" s="292"/>
      <c r="AA1463" s="292"/>
      <c r="AB1463" s="292"/>
      <c r="AC1463" s="292"/>
      <c r="AD1463" s="292"/>
      <c r="AE1463" s="407">
        <f>AE1462</f>
        <v>0</v>
      </c>
      <c r="AF1463" s="407">
        <f t="shared" ref="AF1463:AR1463" si="3404">AF1462</f>
        <v>0</v>
      </c>
      <c r="AG1463" s="407">
        <f t="shared" si="3404"/>
        <v>0</v>
      </c>
      <c r="AH1463" s="407">
        <f t="shared" si="3404"/>
        <v>0</v>
      </c>
      <c r="AI1463" s="407">
        <f t="shared" si="3404"/>
        <v>0</v>
      </c>
      <c r="AJ1463" s="407">
        <f t="shared" si="3404"/>
        <v>0</v>
      </c>
      <c r="AK1463" s="407">
        <f t="shared" si="3404"/>
        <v>0</v>
      </c>
      <c r="AL1463" s="407">
        <f t="shared" si="3404"/>
        <v>0</v>
      </c>
      <c r="AM1463" s="407">
        <f t="shared" si="3404"/>
        <v>0</v>
      </c>
      <c r="AN1463" s="407">
        <f t="shared" si="3404"/>
        <v>0</v>
      </c>
      <c r="AO1463" s="407">
        <f t="shared" si="3404"/>
        <v>0</v>
      </c>
      <c r="AP1463" s="407">
        <f t="shared" si="3404"/>
        <v>0</v>
      </c>
      <c r="AQ1463" s="407">
        <f t="shared" si="3404"/>
        <v>0</v>
      </c>
      <c r="AR1463" s="407">
        <f t="shared" si="3404"/>
        <v>0</v>
      </c>
      <c r="AS1463" s="303"/>
    </row>
    <row r="1464" spans="1:45" ht="15" hidden="1"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v>26</v>
      </c>
      <c r="B1465" s="424" t="s">
        <v>118</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21"/>
      <c r="B1466" s="291" t="s">
        <v>741</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405">AF1465</f>
        <v>0</v>
      </c>
      <c r="AG1466" s="407">
        <f t="shared" si="3405"/>
        <v>0</v>
      </c>
      <c r="AH1466" s="407">
        <f t="shared" si="3405"/>
        <v>0</v>
      </c>
      <c r="AI1466" s="407">
        <f t="shared" si="3405"/>
        <v>0</v>
      </c>
      <c r="AJ1466" s="407">
        <f t="shared" si="3405"/>
        <v>0</v>
      </c>
      <c r="AK1466" s="407">
        <f t="shared" si="3405"/>
        <v>0</v>
      </c>
      <c r="AL1466" s="407">
        <f t="shared" si="3405"/>
        <v>0</v>
      </c>
      <c r="AM1466" s="407">
        <f t="shared" si="3405"/>
        <v>0</v>
      </c>
      <c r="AN1466" s="407">
        <f t="shared" si="3405"/>
        <v>0</v>
      </c>
      <c r="AO1466" s="407">
        <f t="shared" si="3405"/>
        <v>0</v>
      </c>
      <c r="AP1466" s="407">
        <f t="shared" si="3405"/>
        <v>0</v>
      </c>
      <c r="AQ1466" s="407">
        <f t="shared" si="3405"/>
        <v>0</v>
      </c>
      <c r="AR1466" s="407">
        <f t="shared" si="3405"/>
        <v>0</v>
      </c>
      <c r="AS1466" s="303"/>
    </row>
    <row r="1467" spans="1:45" ht="15" hidden="1"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21">
        <v>27</v>
      </c>
      <c r="B1468" s="424" t="s">
        <v>119</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21"/>
      <c r="B1469" s="291" t="s">
        <v>741</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406">AF1468</f>
        <v>0</v>
      </c>
      <c r="AG1469" s="407">
        <f t="shared" si="3406"/>
        <v>0</v>
      </c>
      <c r="AH1469" s="407">
        <f t="shared" si="3406"/>
        <v>0</v>
      </c>
      <c r="AI1469" s="407">
        <f t="shared" si="3406"/>
        <v>0</v>
      </c>
      <c r="AJ1469" s="407">
        <f t="shared" si="3406"/>
        <v>0</v>
      </c>
      <c r="AK1469" s="407">
        <f t="shared" si="3406"/>
        <v>0</v>
      </c>
      <c r="AL1469" s="407">
        <f t="shared" si="3406"/>
        <v>0</v>
      </c>
      <c r="AM1469" s="407">
        <f t="shared" si="3406"/>
        <v>0</v>
      </c>
      <c r="AN1469" s="407">
        <f t="shared" si="3406"/>
        <v>0</v>
      </c>
      <c r="AO1469" s="407">
        <f t="shared" si="3406"/>
        <v>0</v>
      </c>
      <c r="AP1469" s="407">
        <f t="shared" si="3406"/>
        <v>0</v>
      </c>
      <c r="AQ1469" s="407">
        <f t="shared" si="3406"/>
        <v>0</v>
      </c>
      <c r="AR1469" s="407">
        <f t="shared" si="3406"/>
        <v>0</v>
      </c>
      <c r="AS1469" s="303"/>
    </row>
    <row r="1470" spans="1:45" ht="15" hidden="1"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21">
        <v>28</v>
      </c>
      <c r="B1471" s="424" t="s">
        <v>120</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21"/>
      <c r="B1472" s="291" t="s">
        <v>741</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AF1471</f>
        <v>0</v>
      </c>
      <c r="AG1472" s="407">
        <f t="shared" ref="AG1472:AJ1472" si="3407">AG1471</f>
        <v>0</v>
      </c>
      <c r="AH1472" s="407">
        <f t="shared" si="3407"/>
        <v>0</v>
      </c>
      <c r="AI1472" s="407">
        <f t="shared" si="3407"/>
        <v>0</v>
      </c>
      <c r="AJ1472" s="407">
        <f t="shared" si="3407"/>
        <v>0</v>
      </c>
      <c r="AK1472" s="407">
        <f>AK1471</f>
        <v>0</v>
      </c>
      <c r="AL1472" s="407">
        <f t="shared" ref="AL1472:AR1472" si="3408">AL1471</f>
        <v>0</v>
      </c>
      <c r="AM1472" s="407">
        <f t="shared" si="3408"/>
        <v>0</v>
      </c>
      <c r="AN1472" s="407">
        <f t="shared" si="3408"/>
        <v>0</v>
      </c>
      <c r="AO1472" s="407">
        <f t="shared" si="3408"/>
        <v>0</v>
      </c>
      <c r="AP1472" s="407">
        <f t="shared" si="3408"/>
        <v>0</v>
      </c>
      <c r="AQ1472" s="407">
        <f t="shared" si="3408"/>
        <v>0</v>
      </c>
      <c r="AR1472" s="407">
        <f t="shared" si="3408"/>
        <v>0</v>
      </c>
      <c r="AS1472" s="303"/>
    </row>
    <row r="1473" spans="1:45" ht="15" hidden="1"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21">
        <v>29</v>
      </c>
      <c r="B1474" s="424" t="s">
        <v>121</v>
      </c>
      <c r="C1474" s="288" t="s">
        <v>25</v>
      </c>
      <c r="D1474" s="292"/>
      <c r="E1474" s="292"/>
      <c r="F1474" s="292"/>
      <c r="G1474" s="292"/>
      <c r="H1474" s="292"/>
      <c r="I1474" s="292"/>
      <c r="J1474" s="292"/>
      <c r="K1474" s="292"/>
      <c r="L1474" s="292"/>
      <c r="M1474" s="292"/>
      <c r="N1474" s="292"/>
      <c r="O1474" s="292"/>
      <c r="P1474" s="292"/>
      <c r="Q1474" s="292">
        <v>3</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21"/>
      <c r="B1475" s="291" t="s">
        <v>741</v>
      </c>
      <c r="C1475" s="288" t="s">
        <v>163</v>
      </c>
      <c r="D1475" s="292"/>
      <c r="E1475" s="292"/>
      <c r="F1475" s="292"/>
      <c r="G1475" s="292"/>
      <c r="H1475" s="292"/>
      <c r="I1475" s="292"/>
      <c r="J1475" s="292"/>
      <c r="K1475" s="292"/>
      <c r="L1475" s="292"/>
      <c r="M1475" s="292"/>
      <c r="N1475" s="292"/>
      <c r="O1475" s="292"/>
      <c r="P1475" s="292"/>
      <c r="Q1475" s="292">
        <f>Q1474</f>
        <v>3</v>
      </c>
      <c r="R1475" s="292"/>
      <c r="S1475" s="292"/>
      <c r="T1475" s="292"/>
      <c r="U1475" s="292"/>
      <c r="V1475" s="292"/>
      <c r="W1475" s="292"/>
      <c r="X1475" s="292"/>
      <c r="Y1475" s="292"/>
      <c r="Z1475" s="292"/>
      <c r="AA1475" s="292"/>
      <c r="AB1475" s="292"/>
      <c r="AC1475" s="292"/>
      <c r="AD1475" s="292"/>
      <c r="AE1475" s="407">
        <f>AE1474</f>
        <v>0</v>
      </c>
      <c r="AF1475" s="407">
        <f t="shared" ref="AF1475:AR1475" si="3409">AF1474</f>
        <v>0</v>
      </c>
      <c r="AG1475" s="407">
        <f t="shared" si="3409"/>
        <v>0</v>
      </c>
      <c r="AH1475" s="407">
        <f t="shared" si="3409"/>
        <v>0</v>
      </c>
      <c r="AI1475" s="407">
        <f t="shared" si="3409"/>
        <v>0</v>
      </c>
      <c r="AJ1475" s="407">
        <f t="shared" si="3409"/>
        <v>0</v>
      </c>
      <c r="AK1475" s="407">
        <f t="shared" si="3409"/>
        <v>0</v>
      </c>
      <c r="AL1475" s="407">
        <f t="shared" si="3409"/>
        <v>0</v>
      </c>
      <c r="AM1475" s="407">
        <f t="shared" si="3409"/>
        <v>0</v>
      </c>
      <c r="AN1475" s="407">
        <f t="shared" si="3409"/>
        <v>0</v>
      </c>
      <c r="AO1475" s="407">
        <f t="shared" si="3409"/>
        <v>0</v>
      </c>
      <c r="AP1475" s="407">
        <f t="shared" si="3409"/>
        <v>0</v>
      </c>
      <c r="AQ1475" s="407">
        <f t="shared" si="3409"/>
        <v>0</v>
      </c>
      <c r="AR1475" s="407">
        <f t="shared" si="3409"/>
        <v>0</v>
      </c>
      <c r="AS1475" s="303"/>
    </row>
    <row r="1476" spans="1:45" ht="15" hidden="1"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21">
        <v>30</v>
      </c>
      <c r="B1477" s="424" t="s">
        <v>122</v>
      </c>
      <c r="C1477" s="288" t="s">
        <v>25</v>
      </c>
      <c r="D1477" s="292"/>
      <c r="E1477" s="292"/>
      <c r="F1477" s="292"/>
      <c r="G1477" s="292"/>
      <c r="H1477" s="292"/>
      <c r="I1477" s="292"/>
      <c r="J1477" s="292"/>
      <c r="K1477" s="292"/>
      <c r="L1477" s="292"/>
      <c r="M1477" s="292"/>
      <c r="N1477" s="292"/>
      <c r="O1477" s="292"/>
      <c r="P1477" s="292"/>
      <c r="Q1477" s="292">
        <v>12</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21"/>
      <c r="B1478" s="291" t="s">
        <v>741</v>
      </c>
      <c r="C1478" s="288" t="s">
        <v>163</v>
      </c>
      <c r="D1478" s="292"/>
      <c r="E1478" s="292"/>
      <c r="F1478" s="292"/>
      <c r="G1478" s="292"/>
      <c r="H1478" s="292"/>
      <c r="I1478" s="292"/>
      <c r="J1478" s="292"/>
      <c r="K1478" s="292"/>
      <c r="L1478" s="292"/>
      <c r="M1478" s="292"/>
      <c r="N1478" s="292"/>
      <c r="O1478" s="292"/>
      <c r="P1478" s="292"/>
      <c r="Q1478" s="292">
        <f>Q1477</f>
        <v>12</v>
      </c>
      <c r="R1478" s="292"/>
      <c r="S1478" s="292"/>
      <c r="T1478" s="292"/>
      <c r="U1478" s="292"/>
      <c r="V1478" s="292"/>
      <c r="W1478" s="292"/>
      <c r="X1478" s="292"/>
      <c r="Y1478" s="292"/>
      <c r="Z1478" s="292"/>
      <c r="AA1478" s="292"/>
      <c r="AB1478" s="292"/>
      <c r="AC1478" s="292"/>
      <c r="AD1478" s="292"/>
      <c r="AE1478" s="407">
        <f>AE1477</f>
        <v>0</v>
      </c>
      <c r="AF1478" s="407">
        <f t="shared" ref="AF1478:AR1478" si="3410">AF1477</f>
        <v>0</v>
      </c>
      <c r="AG1478" s="407">
        <f t="shared" si="3410"/>
        <v>0</v>
      </c>
      <c r="AH1478" s="407">
        <f t="shared" si="3410"/>
        <v>0</v>
      </c>
      <c r="AI1478" s="407">
        <f t="shared" si="3410"/>
        <v>0</v>
      </c>
      <c r="AJ1478" s="407">
        <f t="shared" si="3410"/>
        <v>0</v>
      </c>
      <c r="AK1478" s="407">
        <f t="shared" si="3410"/>
        <v>0</v>
      </c>
      <c r="AL1478" s="407">
        <f t="shared" si="3410"/>
        <v>0</v>
      </c>
      <c r="AM1478" s="407">
        <f t="shared" si="3410"/>
        <v>0</v>
      </c>
      <c r="AN1478" s="407">
        <f t="shared" si="3410"/>
        <v>0</v>
      </c>
      <c r="AO1478" s="407">
        <f t="shared" si="3410"/>
        <v>0</v>
      </c>
      <c r="AP1478" s="407">
        <f t="shared" si="3410"/>
        <v>0</v>
      </c>
      <c r="AQ1478" s="407">
        <f t="shared" si="3410"/>
        <v>0</v>
      </c>
      <c r="AR1478" s="407">
        <f t="shared" si="3410"/>
        <v>0</v>
      </c>
      <c r="AS1478" s="303"/>
    </row>
    <row r="1479" spans="1:45" ht="15" hidden="1"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21">
        <v>31</v>
      </c>
      <c r="B1480" s="424" t="s">
        <v>123</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21"/>
      <c r="B1481" s="291" t="s">
        <v>741</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411">AF1480</f>
        <v>0</v>
      </c>
      <c r="AG1481" s="407">
        <f t="shared" si="3411"/>
        <v>0</v>
      </c>
      <c r="AH1481" s="407">
        <f t="shared" si="3411"/>
        <v>0</v>
      </c>
      <c r="AI1481" s="407">
        <f t="shared" si="3411"/>
        <v>0</v>
      </c>
      <c r="AJ1481" s="407">
        <f t="shared" si="3411"/>
        <v>0</v>
      </c>
      <c r="AK1481" s="407">
        <f t="shared" si="3411"/>
        <v>0</v>
      </c>
      <c r="AL1481" s="407">
        <f t="shared" si="3411"/>
        <v>0</v>
      </c>
      <c r="AM1481" s="407">
        <f t="shared" si="3411"/>
        <v>0</v>
      </c>
      <c r="AN1481" s="407">
        <f t="shared" si="3411"/>
        <v>0</v>
      </c>
      <c r="AO1481" s="407">
        <f t="shared" si="3411"/>
        <v>0</v>
      </c>
      <c r="AP1481" s="407">
        <f t="shared" si="3411"/>
        <v>0</v>
      </c>
      <c r="AQ1481" s="407">
        <f t="shared" si="3411"/>
        <v>0</v>
      </c>
      <c r="AR1481" s="407">
        <f t="shared" si="3411"/>
        <v>0</v>
      </c>
      <c r="AS1481" s="303"/>
    </row>
    <row r="1482" spans="1:45" ht="15" hidden="1" customHeight="1" outlineLevel="1">
      <c r="A1482" s="521"/>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21">
        <v>32</v>
      </c>
      <c r="B1483" s="424" t="s">
        <v>124</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21"/>
      <c r="B1484" s="291" t="s">
        <v>741</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412">AF1483</f>
        <v>0</v>
      </c>
      <c r="AG1484" s="407">
        <f t="shared" si="3412"/>
        <v>0</v>
      </c>
      <c r="AH1484" s="407">
        <f t="shared" si="3412"/>
        <v>0</v>
      </c>
      <c r="AI1484" s="407">
        <f t="shared" si="3412"/>
        <v>0</v>
      </c>
      <c r="AJ1484" s="407">
        <f t="shared" si="3412"/>
        <v>0</v>
      </c>
      <c r="AK1484" s="407">
        <f t="shared" si="3412"/>
        <v>0</v>
      </c>
      <c r="AL1484" s="407">
        <f t="shared" si="3412"/>
        <v>0</v>
      </c>
      <c r="AM1484" s="407">
        <f t="shared" si="3412"/>
        <v>0</v>
      </c>
      <c r="AN1484" s="407">
        <f t="shared" si="3412"/>
        <v>0</v>
      </c>
      <c r="AO1484" s="407">
        <f t="shared" si="3412"/>
        <v>0</v>
      </c>
      <c r="AP1484" s="407">
        <f t="shared" si="3412"/>
        <v>0</v>
      </c>
      <c r="AQ1484" s="407">
        <f t="shared" si="3412"/>
        <v>0</v>
      </c>
      <c r="AR1484" s="407">
        <f t="shared" si="3412"/>
        <v>0</v>
      </c>
      <c r="AS1484" s="303"/>
    </row>
    <row r="1485" spans="1:45" ht="15" hidden="1"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21"/>
      <c r="B1486" s="285" t="s">
        <v>498</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21">
        <v>33</v>
      </c>
      <c r="B1487" s="424" t="s">
        <v>125</v>
      </c>
      <c r="C1487" s="288" t="s">
        <v>25</v>
      </c>
      <c r="D1487" s="292"/>
      <c r="E1487" s="292"/>
      <c r="F1487" s="292"/>
      <c r="G1487" s="292"/>
      <c r="H1487" s="292"/>
      <c r="I1487" s="292"/>
      <c r="J1487" s="292"/>
      <c r="K1487" s="292"/>
      <c r="L1487" s="292"/>
      <c r="M1487" s="292"/>
      <c r="N1487" s="292"/>
      <c r="O1487" s="292"/>
      <c r="P1487" s="292"/>
      <c r="Q1487" s="292">
        <v>0</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21"/>
      <c r="B1488" s="291" t="s">
        <v>741</v>
      </c>
      <c r="C1488" s="288" t="s">
        <v>163</v>
      </c>
      <c r="D1488" s="292"/>
      <c r="E1488" s="292"/>
      <c r="F1488" s="292"/>
      <c r="G1488" s="292"/>
      <c r="H1488" s="292"/>
      <c r="I1488" s="292"/>
      <c r="J1488" s="292"/>
      <c r="K1488" s="292"/>
      <c r="L1488" s="292"/>
      <c r="M1488" s="292"/>
      <c r="N1488" s="292"/>
      <c r="O1488" s="292"/>
      <c r="P1488" s="292"/>
      <c r="Q1488" s="292">
        <f>Q1487</f>
        <v>0</v>
      </c>
      <c r="R1488" s="292"/>
      <c r="S1488" s="292"/>
      <c r="T1488" s="292"/>
      <c r="U1488" s="292"/>
      <c r="V1488" s="292"/>
      <c r="W1488" s="292"/>
      <c r="X1488" s="292"/>
      <c r="Y1488" s="292"/>
      <c r="Z1488" s="292"/>
      <c r="AA1488" s="292"/>
      <c r="AB1488" s="292"/>
      <c r="AC1488" s="292"/>
      <c r="AD1488" s="292"/>
      <c r="AE1488" s="407">
        <f>AE1487</f>
        <v>0</v>
      </c>
      <c r="AF1488" s="407">
        <f t="shared" ref="AF1488:AR1488" si="3413">AF1487</f>
        <v>0</v>
      </c>
      <c r="AG1488" s="407">
        <f t="shared" si="3413"/>
        <v>0</v>
      </c>
      <c r="AH1488" s="407">
        <f t="shared" si="3413"/>
        <v>0</v>
      </c>
      <c r="AI1488" s="407">
        <f t="shared" si="3413"/>
        <v>0</v>
      </c>
      <c r="AJ1488" s="407">
        <f t="shared" si="3413"/>
        <v>0</v>
      </c>
      <c r="AK1488" s="407">
        <f t="shared" si="3413"/>
        <v>0</v>
      </c>
      <c r="AL1488" s="407">
        <f t="shared" si="3413"/>
        <v>0</v>
      </c>
      <c r="AM1488" s="407">
        <f t="shared" si="3413"/>
        <v>0</v>
      </c>
      <c r="AN1488" s="407">
        <f t="shared" si="3413"/>
        <v>0</v>
      </c>
      <c r="AO1488" s="407">
        <f t="shared" si="3413"/>
        <v>0</v>
      </c>
      <c r="AP1488" s="407">
        <f t="shared" si="3413"/>
        <v>0</v>
      </c>
      <c r="AQ1488" s="407">
        <f t="shared" si="3413"/>
        <v>0</v>
      </c>
      <c r="AR1488" s="407">
        <f t="shared" si="3413"/>
        <v>0</v>
      </c>
      <c r="AS1488" s="303"/>
    </row>
    <row r="1489" spans="1:45" ht="15" hidden="1"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v>34</v>
      </c>
      <c r="B1490" s="424" t="s">
        <v>126</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21"/>
      <c r="B1491" s="291" t="s">
        <v>741</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414">AF1490</f>
        <v>0</v>
      </c>
      <c r="AG1491" s="407">
        <f t="shared" si="3414"/>
        <v>0</v>
      </c>
      <c r="AH1491" s="407">
        <f t="shared" si="3414"/>
        <v>0</v>
      </c>
      <c r="AI1491" s="407">
        <f t="shared" si="3414"/>
        <v>0</v>
      </c>
      <c r="AJ1491" s="407">
        <f t="shared" si="3414"/>
        <v>0</v>
      </c>
      <c r="AK1491" s="407">
        <f t="shared" si="3414"/>
        <v>0</v>
      </c>
      <c r="AL1491" s="407">
        <f t="shared" si="3414"/>
        <v>0</v>
      </c>
      <c r="AM1491" s="407">
        <f t="shared" si="3414"/>
        <v>0</v>
      </c>
      <c r="AN1491" s="407">
        <f t="shared" si="3414"/>
        <v>0</v>
      </c>
      <c r="AO1491" s="407">
        <f t="shared" si="3414"/>
        <v>0</v>
      </c>
      <c r="AP1491" s="407">
        <f t="shared" si="3414"/>
        <v>0</v>
      </c>
      <c r="AQ1491" s="407">
        <f t="shared" si="3414"/>
        <v>0</v>
      </c>
      <c r="AR1491" s="407">
        <f t="shared" si="3414"/>
        <v>0</v>
      </c>
      <c r="AS1491" s="303"/>
    </row>
    <row r="1492" spans="1:45" ht="15" hidden="1"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21">
        <v>35</v>
      </c>
      <c r="B1493" s="424" t="s">
        <v>127</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21"/>
      <c r="B1494" s="291" t="s">
        <v>741</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415">AF1493</f>
        <v>0</v>
      </c>
      <c r="AG1494" s="407">
        <f t="shared" si="3415"/>
        <v>0</v>
      </c>
      <c r="AH1494" s="407">
        <f t="shared" si="3415"/>
        <v>0</v>
      </c>
      <c r="AI1494" s="407">
        <f t="shared" si="3415"/>
        <v>0</v>
      </c>
      <c r="AJ1494" s="407">
        <f t="shared" si="3415"/>
        <v>0</v>
      </c>
      <c r="AK1494" s="407">
        <f t="shared" si="3415"/>
        <v>0</v>
      </c>
      <c r="AL1494" s="407">
        <f t="shared" si="3415"/>
        <v>0</v>
      </c>
      <c r="AM1494" s="407">
        <f t="shared" si="3415"/>
        <v>0</v>
      </c>
      <c r="AN1494" s="407">
        <f t="shared" si="3415"/>
        <v>0</v>
      </c>
      <c r="AO1494" s="407">
        <f t="shared" si="3415"/>
        <v>0</v>
      </c>
      <c r="AP1494" s="407">
        <f t="shared" si="3415"/>
        <v>0</v>
      </c>
      <c r="AQ1494" s="407">
        <f t="shared" si="3415"/>
        <v>0</v>
      </c>
      <c r="AR1494" s="407">
        <f t="shared" si="3415"/>
        <v>0</v>
      </c>
      <c r="AS1494" s="303"/>
    </row>
    <row r="1495" spans="1:45" ht="15" hidden="1" customHeight="1" outlineLevel="1">
      <c r="A1495" s="521"/>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21"/>
      <c r="B1496" s="285" t="s">
        <v>499</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hidden="1" customHeight="1" outlineLevel="1">
      <c r="A1497" s="521">
        <v>36</v>
      </c>
      <c r="B1497" s="424" t="s">
        <v>128</v>
      </c>
      <c r="C1497" s="288" t="s">
        <v>25</v>
      </c>
      <c r="D1497" s="292"/>
      <c r="E1497" s="292"/>
      <c r="F1497" s="292"/>
      <c r="G1497" s="292"/>
      <c r="H1497" s="292"/>
      <c r="I1497" s="292"/>
      <c r="J1497" s="292"/>
      <c r="K1497" s="292"/>
      <c r="L1497" s="292"/>
      <c r="M1497" s="292"/>
      <c r="N1497" s="292"/>
      <c r="O1497" s="292"/>
      <c r="P1497" s="292"/>
      <c r="Q1497" s="292">
        <v>12</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21"/>
      <c r="B1498" s="291" t="s">
        <v>741</v>
      </c>
      <c r="C1498" s="288" t="s">
        <v>163</v>
      </c>
      <c r="D1498" s="292"/>
      <c r="E1498" s="292"/>
      <c r="F1498" s="292"/>
      <c r="G1498" s="292"/>
      <c r="H1498" s="292"/>
      <c r="I1498" s="292"/>
      <c r="J1498" s="292"/>
      <c r="K1498" s="292"/>
      <c r="L1498" s="292"/>
      <c r="M1498" s="292"/>
      <c r="N1498" s="292"/>
      <c r="O1498" s="292"/>
      <c r="P1498" s="292"/>
      <c r="Q1498" s="292">
        <f>Q1497</f>
        <v>12</v>
      </c>
      <c r="R1498" s="292"/>
      <c r="S1498" s="292"/>
      <c r="T1498" s="292"/>
      <c r="U1498" s="292"/>
      <c r="V1498" s="292"/>
      <c r="W1498" s="292"/>
      <c r="X1498" s="292"/>
      <c r="Y1498" s="292"/>
      <c r="Z1498" s="292"/>
      <c r="AA1498" s="292"/>
      <c r="AB1498" s="292"/>
      <c r="AC1498" s="292"/>
      <c r="AD1498" s="292"/>
      <c r="AE1498" s="407">
        <f>AE1497</f>
        <v>0</v>
      </c>
      <c r="AF1498" s="407">
        <f t="shared" ref="AF1498:AR1498" si="3416">AF1497</f>
        <v>0</v>
      </c>
      <c r="AG1498" s="407">
        <f t="shared" si="3416"/>
        <v>0</v>
      </c>
      <c r="AH1498" s="407">
        <f t="shared" si="3416"/>
        <v>0</v>
      </c>
      <c r="AI1498" s="407">
        <f t="shared" si="3416"/>
        <v>0</v>
      </c>
      <c r="AJ1498" s="407">
        <f t="shared" si="3416"/>
        <v>0</v>
      </c>
      <c r="AK1498" s="407">
        <f t="shared" si="3416"/>
        <v>0</v>
      </c>
      <c r="AL1498" s="407">
        <f t="shared" si="3416"/>
        <v>0</v>
      </c>
      <c r="AM1498" s="407">
        <f t="shared" si="3416"/>
        <v>0</v>
      </c>
      <c r="AN1498" s="407">
        <f t="shared" si="3416"/>
        <v>0</v>
      </c>
      <c r="AO1498" s="407">
        <f t="shared" si="3416"/>
        <v>0</v>
      </c>
      <c r="AP1498" s="407">
        <f t="shared" si="3416"/>
        <v>0</v>
      </c>
      <c r="AQ1498" s="407">
        <f t="shared" si="3416"/>
        <v>0</v>
      </c>
      <c r="AR1498" s="407">
        <f t="shared" si="3416"/>
        <v>0</v>
      </c>
      <c r="AS1498" s="303"/>
    </row>
    <row r="1499" spans="1:45" ht="15" hidden="1" customHeight="1" outlineLevel="1">
      <c r="A1499" s="521"/>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21">
        <v>37</v>
      </c>
      <c r="B1500" s="424" t="s">
        <v>129</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21"/>
      <c r="B1501" s="291" t="s">
        <v>741</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417">AF1500</f>
        <v>0</v>
      </c>
      <c r="AG1501" s="407">
        <f t="shared" si="3417"/>
        <v>0</v>
      </c>
      <c r="AH1501" s="407">
        <f t="shared" si="3417"/>
        <v>0</v>
      </c>
      <c r="AI1501" s="407">
        <f t="shared" si="3417"/>
        <v>0</v>
      </c>
      <c r="AJ1501" s="407">
        <f t="shared" si="3417"/>
        <v>0</v>
      </c>
      <c r="AK1501" s="407">
        <f t="shared" si="3417"/>
        <v>0</v>
      </c>
      <c r="AL1501" s="407">
        <f t="shared" si="3417"/>
        <v>0</v>
      </c>
      <c r="AM1501" s="407">
        <f t="shared" si="3417"/>
        <v>0</v>
      </c>
      <c r="AN1501" s="407">
        <f t="shared" si="3417"/>
        <v>0</v>
      </c>
      <c r="AO1501" s="407">
        <f t="shared" si="3417"/>
        <v>0</v>
      </c>
      <c r="AP1501" s="407">
        <f t="shared" si="3417"/>
        <v>0</v>
      </c>
      <c r="AQ1501" s="407">
        <f t="shared" si="3417"/>
        <v>0</v>
      </c>
      <c r="AR1501" s="407">
        <f t="shared" si="3417"/>
        <v>0</v>
      </c>
      <c r="AS1501" s="303"/>
    </row>
    <row r="1502" spans="1:45" ht="15" hidden="1"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21">
        <v>38</v>
      </c>
      <c r="B1503" s="424" t="s">
        <v>130</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21"/>
      <c r="B1504" s="291" t="s">
        <v>741</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418">AF1503</f>
        <v>0</v>
      </c>
      <c r="AG1504" s="407">
        <f t="shared" si="3418"/>
        <v>0</v>
      </c>
      <c r="AH1504" s="407">
        <f t="shared" si="3418"/>
        <v>0</v>
      </c>
      <c r="AI1504" s="407">
        <f t="shared" si="3418"/>
        <v>0</v>
      </c>
      <c r="AJ1504" s="407">
        <f t="shared" si="3418"/>
        <v>0</v>
      </c>
      <c r="AK1504" s="407">
        <f t="shared" si="3418"/>
        <v>0</v>
      </c>
      <c r="AL1504" s="407">
        <f t="shared" si="3418"/>
        <v>0</v>
      </c>
      <c r="AM1504" s="407">
        <f t="shared" si="3418"/>
        <v>0</v>
      </c>
      <c r="AN1504" s="407">
        <f t="shared" si="3418"/>
        <v>0</v>
      </c>
      <c r="AO1504" s="407">
        <f t="shared" si="3418"/>
        <v>0</v>
      </c>
      <c r="AP1504" s="407">
        <f t="shared" si="3418"/>
        <v>0</v>
      </c>
      <c r="AQ1504" s="407">
        <f t="shared" si="3418"/>
        <v>0</v>
      </c>
      <c r="AR1504" s="407">
        <f t="shared" si="3418"/>
        <v>0</v>
      </c>
      <c r="AS1504" s="303"/>
    </row>
    <row r="1505" spans="1:45" ht="15" hidden="1"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21">
        <v>39</v>
      </c>
      <c r="B1506" s="424" t="s">
        <v>131</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21"/>
      <c r="B1507" s="291" t="s">
        <v>741</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419">AF1506</f>
        <v>0</v>
      </c>
      <c r="AG1507" s="407">
        <f t="shared" si="3419"/>
        <v>0</v>
      </c>
      <c r="AH1507" s="407">
        <f t="shared" si="3419"/>
        <v>0</v>
      </c>
      <c r="AI1507" s="407">
        <f t="shared" si="3419"/>
        <v>0</v>
      </c>
      <c r="AJ1507" s="407">
        <f t="shared" si="3419"/>
        <v>0</v>
      </c>
      <c r="AK1507" s="407">
        <f t="shared" si="3419"/>
        <v>0</v>
      </c>
      <c r="AL1507" s="407">
        <f t="shared" si="3419"/>
        <v>0</v>
      </c>
      <c r="AM1507" s="407">
        <f t="shared" si="3419"/>
        <v>0</v>
      </c>
      <c r="AN1507" s="407">
        <f t="shared" si="3419"/>
        <v>0</v>
      </c>
      <c r="AO1507" s="407">
        <f t="shared" si="3419"/>
        <v>0</v>
      </c>
      <c r="AP1507" s="407">
        <f t="shared" si="3419"/>
        <v>0</v>
      </c>
      <c r="AQ1507" s="407">
        <f t="shared" si="3419"/>
        <v>0</v>
      </c>
      <c r="AR1507" s="407">
        <f t="shared" si="3419"/>
        <v>0</v>
      </c>
      <c r="AS1507" s="303"/>
    </row>
    <row r="1508" spans="1:45" ht="15" hidden="1"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21">
        <v>40</v>
      </c>
      <c r="B1509" s="424" t="s">
        <v>132</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21"/>
      <c r="B1510" s="291" t="s">
        <v>741</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420">AF1509</f>
        <v>0</v>
      </c>
      <c r="AG1510" s="407">
        <f t="shared" si="3420"/>
        <v>0</v>
      </c>
      <c r="AH1510" s="407">
        <f t="shared" si="3420"/>
        <v>0</v>
      </c>
      <c r="AI1510" s="407">
        <f t="shared" si="3420"/>
        <v>0</v>
      </c>
      <c r="AJ1510" s="407">
        <f t="shared" si="3420"/>
        <v>0</v>
      </c>
      <c r="AK1510" s="407">
        <f t="shared" si="3420"/>
        <v>0</v>
      </c>
      <c r="AL1510" s="407">
        <f t="shared" si="3420"/>
        <v>0</v>
      </c>
      <c r="AM1510" s="407">
        <f t="shared" si="3420"/>
        <v>0</v>
      </c>
      <c r="AN1510" s="407">
        <f t="shared" si="3420"/>
        <v>0</v>
      </c>
      <c r="AO1510" s="407">
        <f t="shared" si="3420"/>
        <v>0</v>
      </c>
      <c r="AP1510" s="407">
        <f t="shared" si="3420"/>
        <v>0</v>
      </c>
      <c r="AQ1510" s="407">
        <f t="shared" si="3420"/>
        <v>0</v>
      </c>
      <c r="AR1510" s="407">
        <f t="shared" si="3420"/>
        <v>0</v>
      </c>
      <c r="AS1510" s="303"/>
    </row>
    <row r="1511" spans="1:45" ht="15" hidden="1"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hidden="1" customHeight="1" outlineLevel="1">
      <c r="A1512" s="521">
        <v>41</v>
      </c>
      <c r="B1512" s="424" t="s">
        <v>133</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21"/>
      <c r="B1513" s="291" t="s">
        <v>741</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421">AF1512</f>
        <v>0</v>
      </c>
      <c r="AG1513" s="407">
        <f t="shared" si="3421"/>
        <v>0</v>
      </c>
      <c r="AH1513" s="407">
        <f t="shared" si="3421"/>
        <v>0</v>
      </c>
      <c r="AI1513" s="407">
        <f t="shared" si="3421"/>
        <v>0</v>
      </c>
      <c r="AJ1513" s="407">
        <f t="shared" si="3421"/>
        <v>0</v>
      </c>
      <c r="AK1513" s="407">
        <f t="shared" si="3421"/>
        <v>0</v>
      </c>
      <c r="AL1513" s="407">
        <f t="shared" si="3421"/>
        <v>0</v>
      </c>
      <c r="AM1513" s="407">
        <f t="shared" si="3421"/>
        <v>0</v>
      </c>
      <c r="AN1513" s="407">
        <f t="shared" si="3421"/>
        <v>0</v>
      </c>
      <c r="AO1513" s="407">
        <f t="shared" si="3421"/>
        <v>0</v>
      </c>
      <c r="AP1513" s="407">
        <f t="shared" si="3421"/>
        <v>0</v>
      </c>
      <c r="AQ1513" s="407">
        <f t="shared" si="3421"/>
        <v>0</v>
      </c>
      <c r="AR1513" s="407">
        <f t="shared" si="3421"/>
        <v>0</v>
      </c>
      <c r="AS1513" s="303"/>
    </row>
    <row r="1514" spans="1:45" ht="15" hidden="1"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21">
        <v>42</v>
      </c>
      <c r="B1515" s="424" t="s">
        <v>134</v>
      </c>
      <c r="C1515" s="288" t="s">
        <v>25</v>
      </c>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21"/>
      <c r="B1516" s="291" t="s">
        <v>741</v>
      </c>
      <c r="C1516" s="288" t="s">
        <v>163</v>
      </c>
      <c r="D1516" s="292"/>
      <c r="E1516" s="292"/>
      <c r="F1516" s="292"/>
      <c r="G1516" s="292"/>
      <c r="H1516" s="292"/>
      <c r="I1516" s="292"/>
      <c r="J1516" s="292"/>
      <c r="K1516" s="292"/>
      <c r="L1516" s="292"/>
      <c r="M1516" s="292"/>
      <c r="N1516" s="292"/>
      <c r="O1516" s="292"/>
      <c r="P1516" s="292"/>
      <c r="Q1516" s="464"/>
      <c r="R1516" s="292"/>
      <c r="S1516" s="292"/>
      <c r="T1516" s="292"/>
      <c r="U1516" s="292"/>
      <c r="V1516" s="292"/>
      <c r="W1516" s="292"/>
      <c r="X1516" s="292"/>
      <c r="Y1516" s="292"/>
      <c r="Z1516" s="292"/>
      <c r="AA1516" s="292"/>
      <c r="AB1516" s="292"/>
      <c r="AC1516" s="292"/>
      <c r="AD1516" s="292"/>
      <c r="AE1516" s="407">
        <f>AE1515</f>
        <v>0</v>
      </c>
      <c r="AF1516" s="407">
        <f t="shared" ref="AF1516:AR1516" si="3422">AF1515</f>
        <v>0</v>
      </c>
      <c r="AG1516" s="407">
        <f t="shared" si="3422"/>
        <v>0</v>
      </c>
      <c r="AH1516" s="407">
        <f t="shared" si="3422"/>
        <v>0</v>
      </c>
      <c r="AI1516" s="407">
        <f t="shared" si="3422"/>
        <v>0</v>
      </c>
      <c r="AJ1516" s="407">
        <f t="shared" si="3422"/>
        <v>0</v>
      </c>
      <c r="AK1516" s="407">
        <f t="shared" si="3422"/>
        <v>0</v>
      </c>
      <c r="AL1516" s="407">
        <f t="shared" si="3422"/>
        <v>0</v>
      </c>
      <c r="AM1516" s="407">
        <f t="shared" si="3422"/>
        <v>0</v>
      </c>
      <c r="AN1516" s="407">
        <f t="shared" si="3422"/>
        <v>0</v>
      </c>
      <c r="AO1516" s="407">
        <f t="shared" si="3422"/>
        <v>0</v>
      </c>
      <c r="AP1516" s="407">
        <f t="shared" si="3422"/>
        <v>0</v>
      </c>
      <c r="AQ1516" s="407">
        <f t="shared" si="3422"/>
        <v>0</v>
      </c>
      <c r="AR1516" s="407">
        <f t="shared" si="3422"/>
        <v>0</v>
      </c>
      <c r="AS1516" s="303"/>
    </row>
    <row r="1517" spans="1:45" ht="15" hidden="1"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hidden="1" customHeight="1" outlineLevel="1">
      <c r="A1518" s="521">
        <v>43</v>
      </c>
      <c r="B1518" s="424" t="s">
        <v>135</v>
      </c>
      <c r="C1518" s="288" t="s">
        <v>25</v>
      </c>
      <c r="D1518" s="292"/>
      <c r="E1518" s="292"/>
      <c r="F1518" s="292"/>
      <c r="G1518" s="292"/>
      <c r="H1518" s="292"/>
      <c r="I1518" s="292"/>
      <c r="J1518" s="292"/>
      <c r="K1518" s="292"/>
      <c r="L1518" s="292"/>
      <c r="M1518" s="292"/>
      <c r="N1518" s="292"/>
      <c r="O1518" s="292"/>
      <c r="P1518" s="292"/>
      <c r="Q1518" s="292">
        <v>12</v>
      </c>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21"/>
      <c r="B1519" s="291" t="s">
        <v>741</v>
      </c>
      <c r="C1519" s="288" t="s">
        <v>163</v>
      </c>
      <c r="D1519" s="292"/>
      <c r="E1519" s="292"/>
      <c r="F1519" s="292"/>
      <c r="G1519" s="292"/>
      <c r="H1519" s="292"/>
      <c r="I1519" s="292"/>
      <c r="J1519" s="292"/>
      <c r="K1519" s="292"/>
      <c r="L1519" s="292"/>
      <c r="M1519" s="292"/>
      <c r="N1519" s="292"/>
      <c r="O1519" s="292"/>
      <c r="P1519" s="292"/>
      <c r="Q1519" s="292">
        <f>Q1518</f>
        <v>12</v>
      </c>
      <c r="R1519" s="292"/>
      <c r="S1519" s="292"/>
      <c r="T1519" s="292"/>
      <c r="U1519" s="292"/>
      <c r="V1519" s="292"/>
      <c r="W1519" s="292"/>
      <c r="X1519" s="292"/>
      <c r="Y1519" s="292"/>
      <c r="Z1519" s="292"/>
      <c r="AA1519" s="292"/>
      <c r="AB1519" s="292"/>
      <c r="AC1519" s="292"/>
      <c r="AD1519" s="292"/>
      <c r="AE1519" s="407">
        <f>AE1518</f>
        <v>0</v>
      </c>
      <c r="AF1519" s="407">
        <f t="shared" ref="AF1519:AR1519" si="3423">AF1518</f>
        <v>0</v>
      </c>
      <c r="AG1519" s="407">
        <f t="shared" si="3423"/>
        <v>0</v>
      </c>
      <c r="AH1519" s="407">
        <f t="shared" si="3423"/>
        <v>0</v>
      </c>
      <c r="AI1519" s="407">
        <f t="shared" si="3423"/>
        <v>0</v>
      </c>
      <c r="AJ1519" s="407">
        <f t="shared" si="3423"/>
        <v>0</v>
      </c>
      <c r="AK1519" s="407">
        <f t="shared" si="3423"/>
        <v>0</v>
      </c>
      <c r="AL1519" s="407">
        <f t="shared" si="3423"/>
        <v>0</v>
      </c>
      <c r="AM1519" s="407">
        <f t="shared" si="3423"/>
        <v>0</v>
      </c>
      <c r="AN1519" s="407">
        <f t="shared" si="3423"/>
        <v>0</v>
      </c>
      <c r="AO1519" s="407">
        <f t="shared" si="3423"/>
        <v>0</v>
      </c>
      <c r="AP1519" s="407">
        <f t="shared" si="3423"/>
        <v>0</v>
      </c>
      <c r="AQ1519" s="407">
        <f t="shared" si="3423"/>
        <v>0</v>
      </c>
      <c r="AR1519" s="407">
        <f t="shared" si="3423"/>
        <v>0</v>
      </c>
      <c r="AS1519" s="303"/>
    </row>
    <row r="1520" spans="1:45" ht="15" hidden="1"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hidden="1" customHeight="1" outlineLevel="1">
      <c r="A1521" s="521">
        <v>44</v>
      </c>
      <c r="B1521" s="424" t="s">
        <v>136</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21"/>
      <c r="B1522" s="291" t="s">
        <v>741</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424">AF1521</f>
        <v>0</v>
      </c>
      <c r="AG1522" s="407">
        <f t="shared" si="3424"/>
        <v>0</v>
      </c>
      <c r="AH1522" s="407">
        <f t="shared" si="3424"/>
        <v>0</v>
      </c>
      <c r="AI1522" s="407">
        <f t="shared" si="3424"/>
        <v>0</v>
      </c>
      <c r="AJ1522" s="407">
        <f t="shared" si="3424"/>
        <v>0</v>
      </c>
      <c r="AK1522" s="407">
        <f t="shared" si="3424"/>
        <v>0</v>
      </c>
      <c r="AL1522" s="407">
        <f t="shared" si="3424"/>
        <v>0</v>
      </c>
      <c r="AM1522" s="407">
        <f t="shared" si="3424"/>
        <v>0</v>
      </c>
      <c r="AN1522" s="407">
        <f t="shared" si="3424"/>
        <v>0</v>
      </c>
      <c r="AO1522" s="407">
        <f t="shared" si="3424"/>
        <v>0</v>
      </c>
      <c r="AP1522" s="407">
        <f t="shared" si="3424"/>
        <v>0</v>
      </c>
      <c r="AQ1522" s="407">
        <f t="shared" si="3424"/>
        <v>0</v>
      </c>
      <c r="AR1522" s="407">
        <f t="shared" si="3424"/>
        <v>0</v>
      </c>
      <c r="AS1522" s="303"/>
    </row>
    <row r="1523" spans="1:45" ht="15" hidden="1"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450000000000003" hidden="1" customHeight="1" outlineLevel="1">
      <c r="A1524" s="521">
        <v>45</v>
      </c>
      <c r="B1524" s="424" t="s">
        <v>137</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21"/>
      <c r="B1525" s="291" t="s">
        <v>741</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425">AF1524</f>
        <v>0</v>
      </c>
      <c r="AG1525" s="407">
        <f t="shared" si="3425"/>
        <v>0</v>
      </c>
      <c r="AH1525" s="407">
        <f t="shared" si="3425"/>
        <v>0</v>
      </c>
      <c r="AI1525" s="407">
        <f t="shared" si="3425"/>
        <v>0</v>
      </c>
      <c r="AJ1525" s="407">
        <f t="shared" si="3425"/>
        <v>0</v>
      </c>
      <c r="AK1525" s="407">
        <f t="shared" si="3425"/>
        <v>0</v>
      </c>
      <c r="AL1525" s="407">
        <f t="shared" si="3425"/>
        <v>0</v>
      </c>
      <c r="AM1525" s="407">
        <f t="shared" si="3425"/>
        <v>0</v>
      </c>
      <c r="AN1525" s="407">
        <f t="shared" si="3425"/>
        <v>0</v>
      </c>
      <c r="AO1525" s="407">
        <f t="shared" si="3425"/>
        <v>0</v>
      </c>
      <c r="AP1525" s="407">
        <f t="shared" si="3425"/>
        <v>0</v>
      </c>
      <c r="AQ1525" s="407">
        <f t="shared" si="3425"/>
        <v>0</v>
      </c>
      <c r="AR1525" s="407">
        <f t="shared" si="3425"/>
        <v>0</v>
      </c>
      <c r="AS1525" s="303"/>
    </row>
    <row r="1526" spans="1:45" ht="15" hidden="1"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hidden="1" customHeight="1" outlineLevel="1">
      <c r="A1527" s="521">
        <v>46</v>
      </c>
      <c r="B1527" s="424" t="s">
        <v>138</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21"/>
      <c r="B1528" s="291" t="s">
        <v>741</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426">AF1527</f>
        <v>0</v>
      </c>
      <c r="AG1528" s="407">
        <f t="shared" si="3426"/>
        <v>0</v>
      </c>
      <c r="AH1528" s="407">
        <f t="shared" si="3426"/>
        <v>0</v>
      </c>
      <c r="AI1528" s="407">
        <f t="shared" si="3426"/>
        <v>0</v>
      </c>
      <c r="AJ1528" s="407">
        <f t="shared" si="3426"/>
        <v>0</v>
      </c>
      <c r="AK1528" s="407">
        <f t="shared" si="3426"/>
        <v>0</v>
      </c>
      <c r="AL1528" s="407">
        <f t="shared" si="3426"/>
        <v>0</v>
      </c>
      <c r="AM1528" s="407">
        <f t="shared" si="3426"/>
        <v>0</v>
      </c>
      <c r="AN1528" s="407">
        <f t="shared" si="3426"/>
        <v>0</v>
      </c>
      <c r="AO1528" s="407">
        <f t="shared" si="3426"/>
        <v>0</v>
      </c>
      <c r="AP1528" s="407">
        <f t="shared" si="3426"/>
        <v>0</v>
      </c>
      <c r="AQ1528" s="407">
        <f t="shared" si="3426"/>
        <v>0</v>
      </c>
      <c r="AR1528" s="407">
        <f t="shared" si="3426"/>
        <v>0</v>
      </c>
      <c r="AS1528" s="303"/>
    </row>
    <row r="1529" spans="1:45" ht="15" hidden="1"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450000000000003" hidden="1" customHeight="1" outlineLevel="1">
      <c r="A1530" s="521">
        <v>47</v>
      </c>
      <c r="B1530" s="424" t="s">
        <v>139</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21"/>
      <c r="B1531" s="291" t="s">
        <v>741</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427">AF1530</f>
        <v>0</v>
      </c>
      <c r="AG1531" s="407">
        <f t="shared" si="3427"/>
        <v>0</v>
      </c>
      <c r="AH1531" s="407">
        <f t="shared" si="3427"/>
        <v>0</v>
      </c>
      <c r="AI1531" s="407">
        <f t="shared" si="3427"/>
        <v>0</v>
      </c>
      <c r="AJ1531" s="407">
        <f t="shared" si="3427"/>
        <v>0</v>
      </c>
      <c r="AK1531" s="407">
        <f t="shared" si="3427"/>
        <v>0</v>
      </c>
      <c r="AL1531" s="407">
        <f t="shared" si="3427"/>
        <v>0</v>
      </c>
      <c r="AM1531" s="407">
        <f t="shared" si="3427"/>
        <v>0</v>
      </c>
      <c r="AN1531" s="407">
        <f t="shared" si="3427"/>
        <v>0</v>
      </c>
      <c r="AO1531" s="407">
        <f t="shared" si="3427"/>
        <v>0</v>
      </c>
      <c r="AP1531" s="407">
        <f t="shared" si="3427"/>
        <v>0</v>
      </c>
      <c r="AQ1531" s="407">
        <f t="shared" si="3427"/>
        <v>0</v>
      </c>
      <c r="AR1531" s="407">
        <f t="shared" si="3427"/>
        <v>0</v>
      </c>
      <c r="AS1531" s="303"/>
    </row>
    <row r="1532" spans="1:45" ht="15" hidden="1"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hidden="1" customHeight="1" outlineLevel="1">
      <c r="A1533" s="521">
        <v>48</v>
      </c>
      <c r="B1533" s="424" t="s">
        <v>140</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21"/>
      <c r="B1534" s="291" t="s">
        <v>741</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428">AF1533</f>
        <v>0</v>
      </c>
      <c r="AG1534" s="407">
        <f t="shared" si="3428"/>
        <v>0</v>
      </c>
      <c r="AH1534" s="407">
        <f t="shared" si="3428"/>
        <v>0</v>
      </c>
      <c r="AI1534" s="407">
        <f t="shared" si="3428"/>
        <v>0</v>
      </c>
      <c r="AJ1534" s="407">
        <f t="shared" si="3428"/>
        <v>0</v>
      </c>
      <c r="AK1534" s="407">
        <f t="shared" si="3428"/>
        <v>0</v>
      </c>
      <c r="AL1534" s="407">
        <f t="shared" si="3428"/>
        <v>0</v>
      </c>
      <c r="AM1534" s="407">
        <f t="shared" si="3428"/>
        <v>0</v>
      </c>
      <c r="AN1534" s="407">
        <f t="shared" si="3428"/>
        <v>0</v>
      </c>
      <c r="AO1534" s="407">
        <f t="shared" si="3428"/>
        <v>0</v>
      </c>
      <c r="AP1534" s="407">
        <f t="shared" si="3428"/>
        <v>0</v>
      </c>
      <c r="AQ1534" s="407">
        <f t="shared" si="3428"/>
        <v>0</v>
      </c>
      <c r="AR1534" s="407">
        <f t="shared" si="3428"/>
        <v>0</v>
      </c>
      <c r="AS1534" s="303"/>
    </row>
    <row r="1535" spans="1:45" ht="15" hidden="1"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hidden="1" customHeight="1" outlineLevel="1">
      <c r="A1536" s="521">
        <v>49</v>
      </c>
      <c r="B1536" s="424" t="s">
        <v>141</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21"/>
      <c r="B1537" s="291" t="s">
        <v>741</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429">AF1536</f>
        <v>0</v>
      </c>
      <c r="AG1537" s="407">
        <f t="shared" si="3429"/>
        <v>0</v>
      </c>
      <c r="AH1537" s="407">
        <f t="shared" si="3429"/>
        <v>0</v>
      </c>
      <c r="AI1537" s="407">
        <f t="shared" si="3429"/>
        <v>0</v>
      </c>
      <c r="AJ1537" s="407">
        <f t="shared" si="3429"/>
        <v>0</v>
      </c>
      <c r="AK1537" s="407">
        <f t="shared" si="3429"/>
        <v>0</v>
      </c>
      <c r="AL1537" s="407">
        <f t="shared" si="3429"/>
        <v>0</v>
      </c>
      <c r="AM1537" s="407">
        <f t="shared" si="3429"/>
        <v>0</v>
      </c>
      <c r="AN1537" s="407">
        <f t="shared" si="3429"/>
        <v>0</v>
      </c>
      <c r="AO1537" s="407">
        <f t="shared" si="3429"/>
        <v>0</v>
      </c>
      <c r="AP1537" s="407">
        <f t="shared" si="3429"/>
        <v>0</v>
      </c>
      <c r="AQ1537" s="407">
        <f t="shared" si="3429"/>
        <v>0</v>
      </c>
      <c r="AR1537" s="407">
        <f t="shared" si="3429"/>
        <v>0</v>
      </c>
      <c r="AS1537" s="303"/>
    </row>
    <row r="1538" spans="1:45" ht="15" hidden="1" customHeight="1" outlineLevel="1">
      <c r="A1538" s="521"/>
      <c r="B1538" s="291"/>
      <c r="C1538" s="288"/>
      <c r="D1538" s="759"/>
      <c r="E1538" s="759"/>
      <c r="F1538" s="759"/>
      <c r="G1538" s="759"/>
      <c r="H1538" s="759"/>
      <c r="I1538" s="759"/>
      <c r="J1538" s="759"/>
      <c r="K1538" s="759"/>
      <c r="L1538" s="759"/>
      <c r="M1538" s="759"/>
      <c r="N1538" s="759"/>
      <c r="O1538" s="759"/>
      <c r="P1538" s="759"/>
      <c r="Q1538" s="759"/>
      <c r="R1538" s="759"/>
      <c r="S1538" s="759"/>
      <c r="T1538" s="759"/>
      <c r="U1538" s="759"/>
      <c r="V1538" s="759"/>
      <c r="W1538" s="759"/>
      <c r="X1538" s="759"/>
      <c r="Y1538" s="759"/>
      <c r="Z1538" s="759"/>
      <c r="AA1538" s="759"/>
      <c r="AB1538" s="759"/>
      <c r="AC1538" s="759"/>
      <c r="AD1538" s="759"/>
      <c r="AE1538" s="407"/>
      <c r="AF1538" s="407"/>
      <c r="AG1538" s="407"/>
      <c r="AH1538" s="407"/>
      <c r="AI1538" s="407"/>
      <c r="AJ1538" s="407"/>
      <c r="AK1538" s="407"/>
      <c r="AL1538" s="407"/>
      <c r="AM1538" s="407"/>
      <c r="AN1538" s="407"/>
      <c r="AO1538" s="407"/>
      <c r="AP1538" s="407"/>
      <c r="AQ1538" s="407"/>
      <c r="AR1538" s="407"/>
      <c r="AS1538" s="303"/>
    </row>
    <row r="1539" spans="1:45" ht="15.75" hidden="1" outlineLevel="1">
      <c r="A1539" s="521"/>
      <c r="B1539" s="764" t="s">
        <v>934</v>
      </c>
      <c r="AS1539" s="760"/>
    </row>
    <row r="1540" spans="1:45" hidden="1" outlineLevel="1">
      <c r="A1540" s="521">
        <v>50</v>
      </c>
      <c r="B1540" s="291"/>
      <c r="AS1540" s="760"/>
    </row>
    <row r="1541" spans="1:45" ht="15.75" hidden="1" outlineLevel="1">
      <c r="A1541" s="521"/>
      <c r="B1541" s="424" t="s">
        <v>933</v>
      </c>
      <c r="C1541" s="288" t="s">
        <v>25</v>
      </c>
      <c r="D1541" s="292"/>
      <c r="E1541" s="292"/>
      <c r="F1541" s="292"/>
      <c r="G1541" s="292"/>
      <c r="H1541" s="292"/>
      <c r="I1541" s="292"/>
      <c r="J1541" s="292"/>
      <c r="K1541" s="292"/>
      <c r="L1541" s="292"/>
      <c r="M1541" s="292"/>
      <c r="N1541" s="292"/>
      <c r="O1541" s="292"/>
      <c r="P1541" s="292"/>
      <c r="Q1541" s="292">
        <v>12</v>
      </c>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hidden="1" outlineLevel="1">
      <c r="A1542" s="521"/>
      <c r="B1542" s="291" t="s">
        <v>741</v>
      </c>
      <c r="C1542" s="288" t="s">
        <v>163</v>
      </c>
      <c r="D1542" s="292"/>
      <c r="E1542" s="292"/>
      <c r="F1542" s="292"/>
      <c r="G1542" s="292"/>
      <c r="H1542" s="292"/>
      <c r="I1542" s="292"/>
      <c r="J1542" s="292"/>
      <c r="K1542" s="292"/>
      <c r="L1542" s="292"/>
      <c r="M1542" s="292"/>
      <c r="N1542" s="292"/>
      <c r="O1542" s="292"/>
      <c r="P1542" s="292"/>
      <c r="Q1542" s="292">
        <f>Q1541</f>
        <v>12</v>
      </c>
      <c r="R1542" s="292"/>
      <c r="S1542" s="292"/>
      <c r="T1542" s="292"/>
      <c r="U1542" s="292"/>
      <c r="V1542" s="292"/>
      <c r="W1542" s="292"/>
      <c r="X1542" s="292"/>
      <c r="Y1542" s="292"/>
      <c r="Z1542" s="292"/>
      <c r="AA1542" s="292"/>
      <c r="AB1542" s="292"/>
      <c r="AC1542" s="292"/>
      <c r="AD1542" s="292"/>
      <c r="AE1542" s="407">
        <f>AE1541</f>
        <v>0</v>
      </c>
      <c r="AF1542" s="407">
        <f t="shared" ref="AF1542:AR1542" si="3430">AF1541</f>
        <v>0</v>
      </c>
      <c r="AG1542" s="407">
        <f t="shared" si="3430"/>
        <v>0</v>
      </c>
      <c r="AH1542" s="407">
        <f t="shared" si="3430"/>
        <v>0</v>
      </c>
      <c r="AI1542" s="407">
        <f t="shared" si="3430"/>
        <v>0</v>
      </c>
      <c r="AJ1542" s="407">
        <f t="shared" si="3430"/>
        <v>0</v>
      </c>
      <c r="AK1542" s="407">
        <f t="shared" si="3430"/>
        <v>0</v>
      </c>
      <c r="AL1542" s="407">
        <f t="shared" si="3430"/>
        <v>0</v>
      </c>
      <c r="AM1542" s="407">
        <f t="shared" si="3430"/>
        <v>0</v>
      </c>
      <c r="AN1542" s="407">
        <f t="shared" si="3430"/>
        <v>0</v>
      </c>
      <c r="AO1542" s="407">
        <f t="shared" si="3430"/>
        <v>0</v>
      </c>
      <c r="AP1542" s="407">
        <f t="shared" si="3430"/>
        <v>0</v>
      </c>
      <c r="AQ1542" s="407">
        <f t="shared" si="3430"/>
        <v>0</v>
      </c>
      <c r="AR1542" s="407">
        <f t="shared" si="3430"/>
        <v>0</v>
      </c>
      <c r="AS1542" s="303"/>
    </row>
    <row r="1543" spans="1:45" ht="15.75" hidden="1" customHeight="1" outlineLevel="1">
      <c r="A1543" s="521"/>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ollapsed="1">
      <c r="B1544" s="324" t="s">
        <v>742</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row>
    <row r="1545" spans="1:45" ht="15.75">
      <c r="B1545" s="387" t="s">
        <v>743</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388">
        <f>HLOOKUP(AE1379,'2. LRAMVA Threshold'!$B$42:$Q$60,14,FALSE)</f>
        <v>1345003</v>
      </c>
      <c r="AF1545" s="388">
        <f>HLOOKUP(AF1379,'2. LRAMVA Threshold'!$B$42:$Q$60,14,FALSE)</f>
        <v>543085</v>
      </c>
      <c r="AG1545" s="388">
        <f>HLOOKUP(AG1379,'2. LRAMVA Threshold'!$B$42:$Q$60,14,FALSE)</f>
        <v>10671</v>
      </c>
      <c r="AH1545" s="388">
        <f>HLOOKUP(AH1379,'2. LRAMVA Threshold'!$B$42:$Q$60,14,FALSE)</f>
        <v>196</v>
      </c>
      <c r="AI1545" s="388">
        <f>HLOOKUP(AI1379,'2. LRAMVA Threshold'!$B$42:$Q$60,14,FALSE)</f>
        <v>4684</v>
      </c>
      <c r="AJ1545" s="388">
        <f>HLOOKUP(AJ1379,'2. LRAMVA Threshold'!$B$42:$Q$60,14,FALSE)</f>
        <v>0</v>
      </c>
      <c r="AK1545" s="388">
        <f>HLOOKUP(AK1379,'2. LRAMVA Threshold'!$B$42:$Q$60,14,FALSE)</f>
        <v>0</v>
      </c>
      <c r="AL1545" s="388">
        <f>HLOOKUP(AL1379,'2. LRAMVA Threshold'!$B$42:$Q$60,14,FALSE)</f>
        <v>0</v>
      </c>
      <c r="AM1545" s="388">
        <f>HLOOKUP(AM1379,'2. LRAMVA Threshold'!$B$42:$Q$60,14,FALSE)</f>
        <v>0</v>
      </c>
      <c r="AN1545" s="388">
        <f>HLOOKUP(AN1379,'2. LRAMVA Threshold'!$B$42:$Q$60,14,FALSE)</f>
        <v>0</v>
      </c>
      <c r="AO1545" s="388">
        <f>HLOOKUP(AO1379,'2. LRAMVA Threshold'!$B$42:$Q$60,14,FALSE)</f>
        <v>0</v>
      </c>
      <c r="AP1545" s="388">
        <f>HLOOKUP(AP1379,'2. LRAMVA Threshold'!$B$42:$Q$60,14,FALSE)</f>
        <v>0</v>
      </c>
      <c r="AQ1545" s="388">
        <f>HLOOKUP(AQ1379,'2. LRAMVA Threshold'!$B$42:$Q$60,14,FALSE)</f>
        <v>0</v>
      </c>
      <c r="AR1545" s="388">
        <f>HLOOKUP(AR1379,'2. LRAMVA Threshold'!$B$42:$Q$60,14,FALSE)</f>
        <v>0</v>
      </c>
      <c r="AS1545" s="438"/>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744</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25">
        <f>HLOOKUP(AE35,'3.  Distribution Rates'!$C$122:$P$135,14,FALSE)</f>
        <v>0</v>
      </c>
      <c r="AF1547" s="825">
        <f>HLOOKUP(AF35,'3.  Distribution Rates'!$C$122:$P$135,14,FALSE)</f>
        <v>1.52E-2</v>
      </c>
      <c r="AG1547" s="338">
        <f>HLOOKUP(AG35,'3.  Distribution Rates'!$C$122:$P$135,14,FALSE)</f>
        <v>3.5882000000000001</v>
      </c>
      <c r="AH1547" s="338">
        <f>HLOOKUP(AH35,'3.  Distribution Rates'!$C$122:$P$135,14,FALSE)</f>
        <v>16.962</v>
      </c>
      <c r="AI1547" s="338">
        <f>HLOOKUP(AI35,'3.  Distribution Rates'!$C$122:$P$135,14,FALSE)</f>
        <v>1.32E-2</v>
      </c>
      <c r="AJ1547" s="338">
        <f>HLOOKUP(AJ35,'3.  Distribution Rates'!$C$122:$P$135,14,FALSE)</f>
        <v>0</v>
      </c>
      <c r="AK1547" s="338">
        <f>HLOOKUP(AK35,'3.  Distribution Rates'!$C$122:$P$135,14,FALSE)</f>
        <v>0</v>
      </c>
      <c r="AL1547" s="338">
        <f>HLOOKUP(AL35,'3.  Distribution Rates'!$C$122:$P$135,14,FALSE)</f>
        <v>0</v>
      </c>
      <c r="AM1547" s="338">
        <f>HLOOKUP(AM35,'3.  Distribution Rates'!$C$122:$P$135,14,FALSE)</f>
        <v>0</v>
      </c>
      <c r="AN1547" s="338">
        <f>HLOOKUP(AN35,'3.  Distribution Rates'!$C$122:$P$135,14,FALSE)</f>
        <v>0</v>
      </c>
      <c r="AO1547" s="338">
        <f>HLOOKUP(AO35,'3.  Distribution Rates'!$C$122:$P$135,14,FALSE)</f>
        <v>0</v>
      </c>
      <c r="AP1547" s="338">
        <f>HLOOKUP(AP35,'3.  Distribution Rates'!$C$122:$P$135,14,FALSE)</f>
        <v>0</v>
      </c>
      <c r="AQ1547" s="338">
        <f>HLOOKUP(AQ35,'3.  Distribution Rates'!$C$122:$P$135,14,FALSE)</f>
        <v>0</v>
      </c>
      <c r="AR1547" s="338">
        <f>HLOOKUP(AR35,'3.  Distribution Rates'!$C$122:$P$135,14,FALSE)</f>
        <v>0</v>
      </c>
      <c r="AS1547" s="440"/>
    </row>
    <row r="1548" spans="1:45">
      <c r="B1548" s="321" t="s">
        <v>745</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1841.7768286399998</v>
      </c>
      <c r="AG1548" s="374">
        <f>'4.  2011-2014 LRAM'!AO145*AG1547</f>
        <v>2187.2892148800001</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5">
        <f>SUM(AE1548:AR1548)</f>
        <v>4029.0660435199998</v>
      </c>
    </row>
    <row r="1549" spans="1:45">
      <c r="B1549" s="321" t="s">
        <v>746</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3851.1963360000004</v>
      </c>
      <c r="AG1549" s="374">
        <f>'4.  2011-2014 LRAM'!AO284*AG1547</f>
        <v>3893.3405279999997</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5">
        <f t="shared" ref="AS1549:AS1558" si="3431">SUM(AE1549:AR1549)</f>
        <v>7744.5368639999997</v>
      </c>
    </row>
    <row r="1550" spans="1:45">
      <c r="B1550" s="321" t="s">
        <v>747</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8746.9491359999993</v>
      </c>
      <c r="AG1550" s="374">
        <f>'4.  2011-2014 LRAM'!AO420*AG1547</f>
        <v>3913.5779760000005</v>
      </c>
      <c r="AH1550" s="374">
        <f>'4.  2011-2014 LRAM'!AP420*AH1547</f>
        <v>0</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5">
        <f>SUM(AE1550:AR1550)</f>
        <v>12660.527112</v>
      </c>
    </row>
    <row r="1551" spans="1:45">
      <c r="B1551" s="321" t="s">
        <v>748</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LRAM'!AM557*AE1547</f>
        <v>0</v>
      </c>
      <c r="AF1551" s="374">
        <f>'4.  2011-2014 LRAM'!AN557*AF1547</f>
        <v>12406.829760000001</v>
      </c>
      <c r="AG1551" s="374">
        <f>'4.  2011-2014 LRAM'!AO557*AG1547</f>
        <v>1989.29808</v>
      </c>
      <c r="AH1551" s="374">
        <f>'4.  2011-2014 LRAM'!AP557*AH1547</f>
        <v>0</v>
      </c>
      <c r="AI1551" s="374">
        <f>'4.  2011-2014 LRAM'!AQ557*AI1547</f>
        <v>0</v>
      </c>
      <c r="AJ1551" s="374">
        <f>'4.  2011-2014 LRAM'!AR557*AJ1547</f>
        <v>0</v>
      </c>
      <c r="AK1551" s="374">
        <f>'4.  2011-2014 LRAM'!AS557*AK1547</f>
        <v>0</v>
      </c>
      <c r="AL1551" s="374">
        <f>'4.  2011-2014 LRAM'!AT557*AL1547</f>
        <v>0</v>
      </c>
      <c r="AM1551" s="374">
        <f>'4.  2011-2014 LRAM'!AU557*AM1547</f>
        <v>0</v>
      </c>
      <c r="AN1551" s="374">
        <f>'4.  2011-2014 LRAM'!AV557*AN1547</f>
        <v>0</v>
      </c>
      <c r="AO1551" s="374">
        <f>'4.  2011-2014 LRAM'!AW557*AO1547</f>
        <v>0</v>
      </c>
      <c r="AP1551" s="374">
        <f>'4.  2011-2014 LRAM'!AX557*AP1547</f>
        <v>0</v>
      </c>
      <c r="AQ1551" s="374">
        <f>'4.  2011-2014 LRAM'!AY557*AQ1547</f>
        <v>0</v>
      </c>
      <c r="AR1551" s="374">
        <f>'4.  2011-2014 LRAM'!AZ557*AR1547</f>
        <v>0</v>
      </c>
      <c r="AS1551" s="615">
        <f>SUM(AE1551:AR1551)</f>
        <v>14396.127840000001</v>
      </c>
    </row>
    <row r="1552" spans="1:45">
      <c r="B1552" s="321" t="s">
        <v>749</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f t="shared" ref="AF1552:AR1552" si="3432">AF214*AF1547</f>
        <v>8377.5246758400008</v>
      </c>
      <c r="AG1552" s="374">
        <f t="shared" si="3432"/>
        <v>4512.5590725599995</v>
      </c>
      <c r="AH1552" s="374">
        <f t="shared" si="3432"/>
        <v>0</v>
      </c>
      <c r="AI1552" s="374">
        <f t="shared" si="3432"/>
        <v>0</v>
      </c>
      <c r="AJ1552" s="374">
        <f t="shared" si="3432"/>
        <v>0</v>
      </c>
      <c r="AK1552" s="374">
        <f t="shared" si="3432"/>
        <v>0</v>
      </c>
      <c r="AL1552" s="374">
        <f t="shared" si="3432"/>
        <v>0</v>
      </c>
      <c r="AM1552" s="374">
        <f t="shared" si="3432"/>
        <v>0</v>
      </c>
      <c r="AN1552" s="374">
        <f t="shared" si="3432"/>
        <v>0</v>
      </c>
      <c r="AO1552" s="374">
        <f t="shared" si="3432"/>
        <v>0</v>
      </c>
      <c r="AP1552" s="374">
        <f t="shared" si="3432"/>
        <v>0</v>
      </c>
      <c r="AQ1552" s="374">
        <f t="shared" si="3432"/>
        <v>0</v>
      </c>
      <c r="AR1552" s="374">
        <f t="shared" si="3432"/>
        <v>0</v>
      </c>
      <c r="AS1552" s="615">
        <f t="shared" ref="AS1552" si="3433">SUM(AE1552:AR1552)</f>
        <v>12890.0837484</v>
      </c>
    </row>
    <row r="1553" spans="2:45">
      <c r="B1553" s="321" t="s">
        <v>750</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f t="shared" ref="AF1553:AR1553" si="3434">AF404*AF1547</f>
        <v>6908.4393467200007</v>
      </c>
      <c r="AG1553" s="374">
        <f t="shared" si="3434"/>
        <v>3185.9771328000002</v>
      </c>
      <c r="AH1553" s="374">
        <f t="shared" si="3434"/>
        <v>0</v>
      </c>
      <c r="AI1553" s="374">
        <f t="shared" si="3434"/>
        <v>0</v>
      </c>
      <c r="AJ1553" s="374">
        <f t="shared" si="3434"/>
        <v>0</v>
      </c>
      <c r="AK1553" s="374">
        <f t="shared" si="3434"/>
        <v>0</v>
      </c>
      <c r="AL1553" s="374">
        <f t="shared" si="3434"/>
        <v>0</v>
      </c>
      <c r="AM1553" s="374">
        <f t="shared" si="3434"/>
        <v>0</v>
      </c>
      <c r="AN1553" s="374">
        <f t="shared" si="3434"/>
        <v>0</v>
      </c>
      <c r="AO1553" s="374">
        <f t="shared" si="3434"/>
        <v>0</v>
      </c>
      <c r="AP1553" s="374">
        <f t="shared" si="3434"/>
        <v>0</v>
      </c>
      <c r="AQ1553" s="374">
        <f t="shared" si="3434"/>
        <v>0</v>
      </c>
      <c r="AR1553" s="374">
        <f t="shared" si="3434"/>
        <v>0</v>
      </c>
      <c r="AS1553" s="615">
        <f t="shared" si="3431"/>
        <v>10094.416479520001</v>
      </c>
    </row>
    <row r="1554" spans="2:45">
      <c r="B1554" s="321" t="s">
        <v>751</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f t="shared" ref="AF1554:AR1554" si="3435">AF594*AF1547</f>
        <v>1332.10780224</v>
      </c>
      <c r="AG1554" s="374">
        <f t="shared" si="3435"/>
        <v>13322.837330880002</v>
      </c>
      <c r="AH1554" s="374">
        <f t="shared" si="3435"/>
        <v>43775.943472799998</v>
      </c>
      <c r="AI1554" s="374">
        <f t="shared" si="3435"/>
        <v>0</v>
      </c>
      <c r="AJ1554" s="374">
        <f t="shared" si="3435"/>
        <v>0</v>
      </c>
      <c r="AK1554" s="374">
        <f t="shared" si="3435"/>
        <v>0</v>
      </c>
      <c r="AL1554" s="374">
        <f t="shared" si="3435"/>
        <v>0</v>
      </c>
      <c r="AM1554" s="374">
        <f t="shared" si="3435"/>
        <v>0</v>
      </c>
      <c r="AN1554" s="374">
        <f t="shared" si="3435"/>
        <v>0</v>
      </c>
      <c r="AO1554" s="374">
        <f t="shared" si="3435"/>
        <v>0</v>
      </c>
      <c r="AP1554" s="374">
        <f t="shared" si="3435"/>
        <v>0</v>
      </c>
      <c r="AQ1554" s="374">
        <f t="shared" si="3435"/>
        <v>0</v>
      </c>
      <c r="AR1554" s="374">
        <f t="shared" si="3435"/>
        <v>0</v>
      </c>
      <c r="AS1554" s="615">
        <f t="shared" si="3431"/>
        <v>58430.888605920001</v>
      </c>
    </row>
    <row r="1555" spans="2:45">
      <c r="B1555" s="321" t="s">
        <v>752</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f t="shared" ref="AF1555:AR1555" si="3436">AF784*AF1547</f>
        <v>2742.1227051050923</v>
      </c>
      <c r="AG1555" s="374">
        <f t="shared" si="3436"/>
        <v>10615.187352000001</v>
      </c>
      <c r="AH1555" s="374">
        <f t="shared" si="3436"/>
        <v>0</v>
      </c>
      <c r="AI1555" s="374">
        <f t="shared" si="3436"/>
        <v>0</v>
      </c>
      <c r="AJ1555" s="374">
        <f t="shared" si="3436"/>
        <v>0</v>
      </c>
      <c r="AK1555" s="374">
        <f t="shared" si="3436"/>
        <v>0</v>
      </c>
      <c r="AL1555" s="374">
        <f t="shared" si="3436"/>
        <v>0</v>
      </c>
      <c r="AM1555" s="374">
        <f t="shared" si="3436"/>
        <v>0</v>
      </c>
      <c r="AN1555" s="374">
        <f t="shared" si="3436"/>
        <v>0</v>
      </c>
      <c r="AO1555" s="374">
        <f t="shared" si="3436"/>
        <v>0</v>
      </c>
      <c r="AP1555" s="374">
        <f t="shared" si="3436"/>
        <v>0</v>
      </c>
      <c r="AQ1555" s="374">
        <f t="shared" si="3436"/>
        <v>0</v>
      </c>
      <c r="AR1555" s="374">
        <f t="shared" si="3436"/>
        <v>0</v>
      </c>
      <c r="AS1555" s="615">
        <f>SUM(AE1555:AR1555)</f>
        <v>13357.310057105093</v>
      </c>
    </row>
    <row r="1556" spans="2:45">
      <c r="B1556" s="321" t="s">
        <v>753</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f t="shared" ref="AF1556:AR1556" si="3437">AF979*AF1547</f>
        <v>421.81590206513187</v>
      </c>
      <c r="AG1556" s="374">
        <f t="shared" si="3437"/>
        <v>5510.9175950606277</v>
      </c>
      <c r="AH1556" s="374">
        <f t="shared" si="3437"/>
        <v>0</v>
      </c>
      <c r="AI1556" s="374">
        <f t="shared" si="3437"/>
        <v>0</v>
      </c>
      <c r="AJ1556" s="374">
        <f t="shared" si="3437"/>
        <v>0</v>
      </c>
      <c r="AK1556" s="374">
        <f t="shared" si="3437"/>
        <v>0</v>
      </c>
      <c r="AL1556" s="374">
        <f t="shared" si="3437"/>
        <v>0</v>
      </c>
      <c r="AM1556" s="374">
        <f t="shared" si="3437"/>
        <v>0</v>
      </c>
      <c r="AN1556" s="374">
        <f t="shared" si="3437"/>
        <v>0</v>
      </c>
      <c r="AO1556" s="374">
        <f t="shared" si="3437"/>
        <v>0</v>
      </c>
      <c r="AP1556" s="374">
        <f t="shared" si="3437"/>
        <v>0</v>
      </c>
      <c r="AQ1556" s="374">
        <f t="shared" si="3437"/>
        <v>0</v>
      </c>
      <c r="AR1556" s="374">
        <f t="shared" si="3437"/>
        <v>0</v>
      </c>
      <c r="AS1556" s="615">
        <f t="shared" si="3431"/>
        <v>5932.7334971257596</v>
      </c>
    </row>
    <row r="1557" spans="2:45">
      <c r="B1557" s="321" t="s">
        <v>758</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1057.7155600000001</v>
      </c>
      <c r="AG1557" s="374">
        <f>AG1174*AG1547</f>
        <v>2301.9020640000003</v>
      </c>
      <c r="AH1557" s="374">
        <f>AH1174*AH1547</f>
        <v>0</v>
      </c>
      <c r="AI1557" s="374">
        <f t="shared" ref="AI1557:AR1557" si="3438">AI1174*AI1548</f>
        <v>0</v>
      </c>
      <c r="AJ1557" s="374">
        <f t="shared" si="3438"/>
        <v>0</v>
      </c>
      <c r="AK1557" s="374">
        <f t="shared" si="3438"/>
        <v>0</v>
      </c>
      <c r="AL1557" s="374">
        <f t="shared" si="3438"/>
        <v>0</v>
      </c>
      <c r="AM1557" s="374">
        <f t="shared" si="3438"/>
        <v>0</v>
      </c>
      <c r="AN1557" s="374">
        <f t="shared" si="3438"/>
        <v>0</v>
      </c>
      <c r="AO1557" s="374">
        <f t="shared" si="3438"/>
        <v>0</v>
      </c>
      <c r="AP1557" s="374">
        <f t="shared" si="3438"/>
        <v>0</v>
      </c>
      <c r="AQ1557" s="374">
        <f t="shared" si="3438"/>
        <v>0</v>
      </c>
      <c r="AR1557" s="374">
        <f t="shared" si="3438"/>
        <v>0</v>
      </c>
      <c r="AS1557" s="615">
        <f t="shared" si="3431"/>
        <v>3359.6176240000004</v>
      </c>
    </row>
    <row r="1558" spans="2:45">
      <c r="B1558" s="321" t="s">
        <v>759</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 t="shared" ref="AF1558:AR1558" si="3439">AF1547*AF1369</f>
        <v>0</v>
      </c>
      <c r="AG1558" s="374">
        <f t="shared" si="3439"/>
        <v>1186.8195668649967</v>
      </c>
      <c r="AH1558" s="374">
        <f t="shared" si="3439"/>
        <v>0</v>
      </c>
      <c r="AI1558" s="374">
        <f t="shared" si="3439"/>
        <v>0</v>
      </c>
      <c r="AJ1558" s="374">
        <f t="shared" si="3439"/>
        <v>0</v>
      </c>
      <c r="AK1558" s="374">
        <f t="shared" si="3439"/>
        <v>0</v>
      </c>
      <c r="AL1558" s="374">
        <f t="shared" si="3439"/>
        <v>0</v>
      </c>
      <c r="AM1558" s="374">
        <f t="shared" si="3439"/>
        <v>0</v>
      </c>
      <c r="AN1558" s="374">
        <f t="shared" si="3439"/>
        <v>0</v>
      </c>
      <c r="AO1558" s="374">
        <f t="shared" si="3439"/>
        <v>0</v>
      </c>
      <c r="AP1558" s="374">
        <f t="shared" si="3439"/>
        <v>0</v>
      </c>
      <c r="AQ1558" s="374">
        <f t="shared" si="3439"/>
        <v>0</v>
      </c>
      <c r="AR1558" s="374">
        <f t="shared" si="3439"/>
        <v>0</v>
      </c>
      <c r="AS1558" s="615">
        <f t="shared" si="3431"/>
        <v>1186.8195668649967</v>
      </c>
    </row>
    <row r="1559" spans="2:45">
      <c r="B1559" s="321" t="s">
        <v>754</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440">AF1544*AF1547</f>
        <v>0</v>
      </c>
      <c r="AG1559" s="374">
        <f t="shared" si="3440"/>
        <v>0</v>
      </c>
      <c r="AH1559" s="374">
        <f t="shared" si="3440"/>
        <v>0</v>
      </c>
      <c r="AI1559" s="374">
        <f t="shared" si="3440"/>
        <v>0</v>
      </c>
      <c r="AJ1559" s="374">
        <f t="shared" si="3440"/>
        <v>0</v>
      </c>
      <c r="AK1559" s="374">
        <f t="shared" si="3440"/>
        <v>0</v>
      </c>
      <c r="AL1559" s="374">
        <f t="shared" si="3440"/>
        <v>0</v>
      </c>
      <c r="AM1559" s="374">
        <f t="shared" si="3440"/>
        <v>0</v>
      </c>
      <c r="AN1559" s="374">
        <f t="shared" si="3440"/>
        <v>0</v>
      </c>
      <c r="AO1559" s="374">
        <f t="shared" si="3440"/>
        <v>0</v>
      </c>
      <c r="AP1559" s="374">
        <f t="shared" si="3440"/>
        <v>0</v>
      </c>
      <c r="AQ1559" s="374">
        <f t="shared" si="3440"/>
        <v>0</v>
      </c>
      <c r="AR1559" s="374">
        <f t="shared" si="3440"/>
        <v>0</v>
      </c>
      <c r="AS1559" s="615">
        <f>SUM(AE1559:AR1559)</f>
        <v>0</v>
      </c>
    </row>
    <row r="1560" spans="2:45" ht="15.75">
      <c r="B1560" s="346" t="s">
        <v>755</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441">SUM(AF1548:AF1559)</f>
        <v>47686.478052610226</v>
      </c>
      <c r="AG1560" s="343">
        <f t="shared" si="3441"/>
        <v>52619.705913045625</v>
      </c>
      <c r="AH1560" s="343">
        <f t="shared" si="3441"/>
        <v>43775.943472799998</v>
      </c>
      <c r="AI1560" s="343">
        <f t="shared" si="3441"/>
        <v>0</v>
      </c>
      <c r="AJ1560" s="343">
        <f t="shared" si="3441"/>
        <v>0</v>
      </c>
      <c r="AK1560" s="343">
        <f t="shared" si="3441"/>
        <v>0</v>
      </c>
      <c r="AL1560" s="343">
        <f t="shared" si="3441"/>
        <v>0</v>
      </c>
      <c r="AM1560" s="343">
        <f t="shared" si="3441"/>
        <v>0</v>
      </c>
      <c r="AN1560" s="343">
        <f t="shared" si="3441"/>
        <v>0</v>
      </c>
      <c r="AO1560" s="343">
        <f t="shared" si="3441"/>
        <v>0</v>
      </c>
      <c r="AP1560" s="343">
        <f t="shared" si="3441"/>
        <v>0</v>
      </c>
      <c r="AQ1560" s="343">
        <f t="shared" si="3441"/>
        <v>0</v>
      </c>
      <c r="AR1560" s="343">
        <f t="shared" si="3441"/>
        <v>0</v>
      </c>
      <c r="AS1560" s="786">
        <f>SUM(AS1548:AS1559)</f>
        <v>144082.12743845585</v>
      </c>
    </row>
    <row r="1561" spans="2:45" ht="15.75">
      <c r="B1561" s="346" t="s">
        <v>756</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 t="shared" ref="AF1561:AR1561" si="3442">AF1545*AF1547</f>
        <v>8254.8919999999998</v>
      </c>
      <c r="AG1561" s="344">
        <f t="shared" si="3442"/>
        <v>38289.682200000003</v>
      </c>
      <c r="AH1561" s="344">
        <f t="shared" si="3442"/>
        <v>3324.5520000000001</v>
      </c>
      <c r="AI1561" s="344">
        <f t="shared" si="3442"/>
        <v>61.828800000000001</v>
      </c>
      <c r="AJ1561" s="344">
        <f t="shared" si="3442"/>
        <v>0</v>
      </c>
      <c r="AK1561" s="344">
        <f t="shared" si="3442"/>
        <v>0</v>
      </c>
      <c r="AL1561" s="344">
        <f t="shared" si="3442"/>
        <v>0</v>
      </c>
      <c r="AM1561" s="344">
        <f t="shared" si="3442"/>
        <v>0</v>
      </c>
      <c r="AN1561" s="344">
        <f t="shared" si="3442"/>
        <v>0</v>
      </c>
      <c r="AO1561" s="344">
        <f t="shared" si="3442"/>
        <v>0</v>
      </c>
      <c r="AP1561" s="344">
        <f t="shared" si="3442"/>
        <v>0</v>
      </c>
      <c r="AQ1561" s="344">
        <f t="shared" si="3442"/>
        <v>0</v>
      </c>
      <c r="AR1561" s="344">
        <f t="shared" si="3442"/>
        <v>0</v>
      </c>
      <c r="AS1561" s="787">
        <f>SUM(AE1561:AR1561)</f>
        <v>49930.955000000009</v>
      </c>
    </row>
    <row r="1562" spans="2:45" ht="15.75">
      <c r="B1562" s="346" t="s">
        <v>757</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94151.172438455833</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889</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71">
        <f>SUMPRODUCT($E$1382:$E$1542,AE1382:AE1542)</f>
        <v>0</v>
      </c>
      <c r="AF1564" s="771">
        <f>SUMPRODUCT($E$1382:$E$1542,AF1382:AF1542)</f>
        <v>0</v>
      </c>
      <c r="AG1564" s="771">
        <f>IF(AG1380="kw",SUMPRODUCT($Q$1382:$Q$1542,$S$1382:$S$1542,AG1382:AG1542),SUMPRODUCT($E$1382:$E$1542,AG1382:AG1542))</f>
        <v>0</v>
      </c>
      <c r="AH1564" s="771">
        <f t="shared" ref="AH1564:AR1564" si="3443">IF(AH1380="kw",SUMPRODUCT($Q$1382:$Q$1542,$S$1382:$S$1542,AH1382:AH1542),SUMPRODUCT($E$1382:$E$1542,AH1382:AH1542))</f>
        <v>0</v>
      </c>
      <c r="AI1564" s="771">
        <f t="shared" si="3443"/>
        <v>0</v>
      </c>
      <c r="AJ1564" s="771">
        <f t="shared" si="3443"/>
        <v>0</v>
      </c>
      <c r="AK1564" s="771">
        <f t="shared" si="3443"/>
        <v>0</v>
      </c>
      <c r="AL1564" s="771">
        <f t="shared" si="3443"/>
        <v>0</v>
      </c>
      <c r="AM1564" s="771">
        <f t="shared" si="3443"/>
        <v>0</v>
      </c>
      <c r="AN1564" s="771">
        <f t="shared" si="3443"/>
        <v>0</v>
      </c>
      <c r="AO1564" s="771">
        <f t="shared" si="3443"/>
        <v>0</v>
      </c>
      <c r="AP1564" s="771">
        <f t="shared" si="3443"/>
        <v>0</v>
      </c>
      <c r="AQ1564" s="771">
        <f t="shared" si="3443"/>
        <v>0</v>
      </c>
      <c r="AR1564" s="771">
        <f t="shared" si="3443"/>
        <v>0</v>
      </c>
      <c r="AS1564" s="334"/>
    </row>
    <row r="1565" spans="2:45">
      <c r="B1565" s="321" t="s">
        <v>890</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71">
        <f>SUMPRODUCT($F$1382:$F$1542,AE1382:AE1542)</f>
        <v>0</v>
      </c>
      <c r="AF1565" s="771">
        <f>SUMPRODUCT($F$1382:$F$1542,AF1382:AF1542)</f>
        <v>0</v>
      </c>
      <c r="AG1565" s="771">
        <f>IF(AG1380="kw",SUMPRODUCT($Q$1382:$Q$1542,$T$1382:$T$1542,AG1382:AG1542),SUMPRODUCT($F$1382:$F$1542,AG1382:AG1542))</f>
        <v>0</v>
      </c>
      <c r="AH1565" s="771">
        <f t="shared" ref="AH1565:AR1565" si="3444">IF(AH1380="kw",SUMPRODUCT($Q$1382:$Q$1542,$T$1382:$T$1542,AH1382:AH1542),SUMPRODUCT($F$1382:$F$1542,AH1382:AH1542))</f>
        <v>0</v>
      </c>
      <c r="AI1565" s="771">
        <f t="shared" si="3444"/>
        <v>0</v>
      </c>
      <c r="AJ1565" s="771">
        <f t="shared" si="3444"/>
        <v>0</v>
      </c>
      <c r="AK1565" s="771">
        <f t="shared" si="3444"/>
        <v>0</v>
      </c>
      <c r="AL1565" s="771">
        <f t="shared" si="3444"/>
        <v>0</v>
      </c>
      <c r="AM1565" s="771">
        <f t="shared" si="3444"/>
        <v>0</v>
      </c>
      <c r="AN1565" s="771">
        <f t="shared" si="3444"/>
        <v>0</v>
      </c>
      <c r="AO1565" s="771">
        <f t="shared" si="3444"/>
        <v>0</v>
      </c>
      <c r="AP1565" s="771">
        <f t="shared" si="3444"/>
        <v>0</v>
      </c>
      <c r="AQ1565" s="771">
        <f t="shared" si="3444"/>
        <v>0</v>
      </c>
      <c r="AR1565" s="771">
        <f t="shared" si="3444"/>
        <v>0</v>
      </c>
      <c r="AS1565" s="334"/>
    </row>
    <row r="1566" spans="2:45">
      <c r="B1566" s="321" t="s">
        <v>891</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71">
        <f>SUMPRODUCT($G$1382:$G$1542,AE1382:AE1542)</f>
        <v>0</v>
      </c>
      <c r="AF1566" s="771">
        <f>SUMPRODUCT($G$1382:$G$1542,AF1382:AF1542)</f>
        <v>0</v>
      </c>
      <c r="AG1566" s="771">
        <f>IF(AG1380="kw",SUMPRODUCT($Q$1382:$Q$1542,$U$1382:$U$1542,AG1382:AG1542),SUMPRODUCT($G$1382:$G$1542,AG1382:AG1542))</f>
        <v>0</v>
      </c>
      <c r="AH1566" s="771">
        <f t="shared" ref="AH1566:AR1566" si="3445">IF(AH1380="kw",SUMPRODUCT($Q$1382:$Q$1542,$U$1382:$U$1542,AH1382:AH1542),SUMPRODUCT($G$1382:$G$1542,AH1382:AH1542))</f>
        <v>0</v>
      </c>
      <c r="AI1566" s="771">
        <f t="shared" si="3445"/>
        <v>0</v>
      </c>
      <c r="AJ1566" s="771">
        <f t="shared" si="3445"/>
        <v>0</v>
      </c>
      <c r="AK1566" s="771">
        <f t="shared" si="3445"/>
        <v>0</v>
      </c>
      <c r="AL1566" s="771">
        <f t="shared" si="3445"/>
        <v>0</v>
      </c>
      <c r="AM1566" s="771">
        <f t="shared" si="3445"/>
        <v>0</v>
      </c>
      <c r="AN1566" s="771">
        <f t="shared" si="3445"/>
        <v>0</v>
      </c>
      <c r="AO1566" s="771">
        <f t="shared" si="3445"/>
        <v>0</v>
      </c>
      <c r="AP1566" s="771">
        <f t="shared" si="3445"/>
        <v>0</v>
      </c>
      <c r="AQ1566" s="771">
        <f t="shared" si="3445"/>
        <v>0</v>
      </c>
      <c r="AR1566" s="771">
        <f t="shared" si="3445"/>
        <v>0</v>
      </c>
      <c r="AS1566" s="334"/>
    </row>
    <row r="1567" spans="2:45">
      <c r="B1567" s="321" t="s">
        <v>892</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71">
        <f>SUMPRODUCT($H$1382:$H$1542,AE1382:AE1542)</f>
        <v>0</v>
      </c>
      <c r="AF1567" s="771">
        <f>SUMPRODUCT($H$1382:$H$1542,AF1382:AF1542)</f>
        <v>0</v>
      </c>
      <c r="AG1567" s="771">
        <f>IF(AG1380="kw",SUMPRODUCT($Q$1382:$Q$1542,$V$1382:$V$1542,AG1382:AG1542),SUMPRODUCT($H$1382:$H$1542,AG1382:AG1542))</f>
        <v>0</v>
      </c>
      <c r="AH1567" s="771">
        <f t="shared" ref="AH1567:AR1567" si="3446">IF(AH1380="kw",SUMPRODUCT($Q$1382:$Q$1542,$V$1382:$V$1542,AH1382:AH1542),SUMPRODUCT($H$1382:$H$1542,AH1382:AH1542))</f>
        <v>0</v>
      </c>
      <c r="AI1567" s="771">
        <f t="shared" si="3446"/>
        <v>0</v>
      </c>
      <c r="AJ1567" s="771">
        <f t="shared" si="3446"/>
        <v>0</v>
      </c>
      <c r="AK1567" s="771">
        <f t="shared" si="3446"/>
        <v>0</v>
      </c>
      <c r="AL1567" s="771">
        <f t="shared" si="3446"/>
        <v>0</v>
      </c>
      <c r="AM1567" s="771">
        <f t="shared" si="3446"/>
        <v>0</v>
      </c>
      <c r="AN1567" s="771">
        <f t="shared" si="3446"/>
        <v>0</v>
      </c>
      <c r="AO1567" s="771">
        <f t="shared" si="3446"/>
        <v>0</v>
      </c>
      <c r="AP1567" s="771">
        <f t="shared" si="3446"/>
        <v>0</v>
      </c>
      <c r="AQ1567" s="771">
        <f t="shared" si="3446"/>
        <v>0</v>
      </c>
      <c r="AR1567" s="771">
        <f t="shared" si="3446"/>
        <v>0</v>
      </c>
      <c r="AS1567" s="334"/>
    </row>
    <row r="1568" spans="2:45">
      <c r="B1568" s="377" t="s">
        <v>893</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72">
        <f>SUMPRODUCT($I$1382:$I$1542,AE1382:AE1542)</f>
        <v>0</v>
      </c>
      <c r="AF1568" s="772">
        <f>SUMPRODUCT($I$1382:$I$1542,AF1382:AF1542)</f>
        <v>0</v>
      </c>
      <c r="AG1568" s="772">
        <f>IF(AG1380="kw",SUMPRODUCT($Q$1382:$Q$1542,$W$1382:$W$1542,AG1382:AG1542),SUMPRODUCT($I$1382:$I$1542,AG1382:AG1542))</f>
        <v>0</v>
      </c>
      <c r="AH1568" s="772">
        <f t="shared" ref="AH1568:AR1568" si="3447">IF(AH1380="kw",SUMPRODUCT($Q$1382:$Q$1542,$W$1382:$W$1542,AH1382:AH1542),SUMPRODUCT($I$1382:$I$1542,AH1382:AH1542))</f>
        <v>0</v>
      </c>
      <c r="AI1568" s="772">
        <f t="shared" si="3447"/>
        <v>0</v>
      </c>
      <c r="AJ1568" s="772">
        <f t="shared" si="3447"/>
        <v>0</v>
      </c>
      <c r="AK1568" s="772">
        <f t="shared" si="3447"/>
        <v>0</v>
      </c>
      <c r="AL1568" s="772">
        <f t="shared" si="3447"/>
        <v>0</v>
      </c>
      <c r="AM1568" s="772">
        <f t="shared" si="3447"/>
        <v>0</v>
      </c>
      <c r="AN1568" s="772">
        <f t="shared" si="3447"/>
        <v>0</v>
      </c>
      <c r="AO1568" s="772">
        <f t="shared" si="3447"/>
        <v>0</v>
      </c>
      <c r="AP1568" s="772">
        <f t="shared" si="3447"/>
        <v>0</v>
      </c>
      <c r="AQ1568" s="772">
        <f t="shared" si="3447"/>
        <v>0</v>
      </c>
      <c r="AR1568" s="772">
        <f t="shared" si="3447"/>
        <v>0</v>
      </c>
      <c r="AS1568" s="382"/>
    </row>
    <row r="1569" spans="2:45" ht="19.5" customHeight="1">
      <c r="B1569" s="364" t="s">
        <v>578</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61"/>
      <c r="C1570" s="762"/>
      <c r="D1570" s="743"/>
      <c r="E1570" s="743"/>
      <c r="F1570" s="743"/>
      <c r="G1570" s="743"/>
      <c r="H1570" s="743"/>
      <c r="I1570" s="743"/>
      <c r="J1570" s="743"/>
      <c r="K1570" s="743"/>
      <c r="L1570" s="743"/>
      <c r="M1570" s="743"/>
      <c r="N1570" s="743"/>
      <c r="O1570" s="743"/>
      <c r="P1570" s="743"/>
      <c r="Q1570" s="743"/>
      <c r="R1570" s="743"/>
      <c r="S1570" s="743"/>
      <c r="T1570" s="743"/>
      <c r="U1570" s="743"/>
      <c r="V1570" s="301"/>
      <c r="W1570" s="763"/>
      <c r="X1570" s="743"/>
      <c r="Y1570" s="743"/>
      <c r="Z1570" s="743"/>
      <c r="AA1570" s="743"/>
      <c r="AB1570" s="743"/>
      <c r="AC1570" s="743"/>
      <c r="AD1570" s="743"/>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89" t="s">
        <v>946</v>
      </c>
      <c r="C1571" s="790"/>
      <c r="D1571" s="791"/>
      <c r="E1571" s="791"/>
      <c r="F1571" s="791"/>
      <c r="G1571" s="791"/>
      <c r="H1571" s="791"/>
      <c r="I1571" s="791"/>
      <c r="J1571" s="791"/>
      <c r="K1571" s="791"/>
      <c r="L1571" s="791"/>
      <c r="M1571" s="791"/>
      <c r="N1571" s="791"/>
      <c r="O1571" s="791"/>
      <c r="P1571" s="791"/>
      <c r="Q1571" s="791"/>
      <c r="R1571" s="791"/>
      <c r="S1571" s="791"/>
      <c r="T1571" s="791"/>
      <c r="U1571" s="791"/>
      <c r="V1571" s="792"/>
      <c r="W1571" s="793"/>
      <c r="X1571" s="791"/>
      <c r="Y1571" s="791"/>
      <c r="Z1571" s="791"/>
      <c r="AA1571" s="791"/>
      <c r="AB1571" s="791"/>
      <c r="AC1571" s="791"/>
      <c r="AD1571" s="791"/>
      <c r="AE1571" s="794"/>
      <c r="AF1571" s="794"/>
      <c r="AG1571" s="794"/>
      <c r="AH1571" s="794"/>
      <c r="AI1571" s="794"/>
      <c r="AJ1571" s="794"/>
      <c r="AK1571" s="794"/>
      <c r="AL1571" s="794"/>
      <c r="AM1571" s="794"/>
      <c r="AN1571" s="794"/>
      <c r="AO1571" s="794"/>
      <c r="AP1571" s="794"/>
      <c r="AQ1571" s="794"/>
      <c r="AR1571" s="794"/>
      <c r="AS1571" s="795"/>
    </row>
    <row r="1572" spans="2:45" ht="296.45" customHeight="1">
      <c r="B1572" s="814" t="s">
        <v>502</v>
      </c>
      <c r="C1572" s="929" t="s">
        <v>955</v>
      </c>
      <c r="D1572" s="930"/>
      <c r="E1572" s="930"/>
      <c r="F1572" s="930"/>
      <c r="G1572" s="930"/>
      <c r="H1572" s="930"/>
      <c r="I1572" s="930"/>
      <c r="J1572" s="930"/>
      <c r="K1572" s="930"/>
      <c r="L1572" s="930"/>
      <c r="M1572" s="930"/>
      <c r="N1572" s="930"/>
      <c r="O1572" s="930"/>
      <c r="P1572" s="930"/>
      <c r="Q1572" s="930"/>
      <c r="R1572" s="930"/>
      <c r="S1572" s="930"/>
      <c r="T1572" s="930"/>
      <c r="U1572" s="930"/>
      <c r="V1572" s="930"/>
      <c r="W1572" s="930"/>
      <c r="X1572" s="930"/>
      <c r="Y1572" s="930"/>
      <c r="Z1572" s="930"/>
      <c r="AA1572" s="930"/>
      <c r="AB1572" s="930"/>
      <c r="AC1572" s="930"/>
      <c r="AD1572" s="930"/>
      <c r="AE1572" s="253"/>
      <c r="AF1572" s="253"/>
      <c r="AG1572" s="253"/>
      <c r="AH1572" s="253"/>
      <c r="AI1572" s="253"/>
      <c r="AJ1572" s="253"/>
      <c r="AK1572" s="253"/>
      <c r="AL1572" s="253"/>
      <c r="AM1572" s="253"/>
      <c r="AN1572" s="253"/>
      <c r="AO1572" s="253"/>
      <c r="AP1572" s="253"/>
      <c r="AQ1572" s="253"/>
      <c r="AR1572" s="253"/>
      <c r="AS1572" s="253"/>
    </row>
    <row r="1573" spans="2:45" ht="14.1" customHeight="1">
      <c r="B1573" s="815"/>
      <c r="C1573" s="816"/>
      <c r="D1573" s="817"/>
      <c r="E1573" s="817"/>
      <c r="F1573" s="817"/>
      <c r="G1573" s="817"/>
      <c r="H1573" s="817"/>
      <c r="I1573" s="817"/>
      <c r="J1573" s="817"/>
      <c r="K1573" s="817"/>
      <c r="L1573" s="817"/>
      <c r="M1573" s="817"/>
      <c r="N1573" s="817"/>
      <c r="O1573" s="817"/>
      <c r="P1573" s="817"/>
      <c r="Q1573" s="817"/>
      <c r="R1573" s="817"/>
      <c r="S1573" s="817"/>
      <c r="T1573" s="817"/>
      <c r="U1573" s="817"/>
      <c r="V1573" s="817"/>
      <c r="W1573" s="817"/>
      <c r="X1573" s="817"/>
      <c r="Y1573" s="817"/>
      <c r="Z1573" s="817"/>
      <c r="AA1573" s="817"/>
      <c r="AB1573" s="817"/>
      <c r="AC1573" s="817"/>
      <c r="AD1573" s="817"/>
      <c r="AE1573" s="253"/>
      <c r="AF1573" s="253"/>
      <c r="AG1573" s="253"/>
      <c r="AH1573" s="253"/>
      <c r="AI1573" s="253"/>
      <c r="AJ1573" s="253"/>
      <c r="AK1573" s="253"/>
      <c r="AL1573" s="253"/>
      <c r="AM1573" s="253"/>
      <c r="AN1573" s="253"/>
      <c r="AO1573" s="253"/>
      <c r="AP1573" s="253"/>
      <c r="AQ1573" s="253"/>
      <c r="AR1573" s="253"/>
      <c r="AS1573" s="253"/>
    </row>
    <row r="1574" spans="2:45" ht="15.75">
      <c r="B1574" s="277" t="s">
        <v>814</v>
      </c>
      <c r="C1574" s="278"/>
      <c r="D1574" s="579" t="s">
        <v>523</v>
      </c>
      <c r="E1574" s="250"/>
      <c r="F1574" s="579"/>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17" t="s">
        <v>211</v>
      </c>
      <c r="C1575" s="936" t="s">
        <v>33</v>
      </c>
      <c r="D1575" s="281" t="s">
        <v>421</v>
      </c>
      <c r="E1575" s="923" t="s">
        <v>209</v>
      </c>
      <c r="F1575" s="924"/>
      <c r="G1575" s="924"/>
      <c r="H1575" s="924"/>
      <c r="I1575" s="924"/>
      <c r="J1575" s="924"/>
      <c r="K1575" s="924"/>
      <c r="L1575" s="924"/>
      <c r="M1575" s="924"/>
      <c r="N1575" s="924"/>
      <c r="O1575" s="924"/>
      <c r="P1575" s="925"/>
      <c r="Q1575" s="921" t="s">
        <v>213</v>
      </c>
      <c r="R1575" s="281" t="s">
        <v>422</v>
      </c>
      <c r="S1575" s="914" t="s">
        <v>212</v>
      </c>
      <c r="T1575" s="915"/>
      <c r="U1575" s="915"/>
      <c r="V1575" s="915"/>
      <c r="W1575" s="915"/>
      <c r="X1575" s="915"/>
      <c r="Y1575" s="915"/>
      <c r="Z1575" s="915"/>
      <c r="AA1575" s="915"/>
      <c r="AB1575" s="915"/>
      <c r="AC1575" s="915"/>
      <c r="AD1575" s="926"/>
      <c r="AE1575" s="914" t="s">
        <v>242</v>
      </c>
      <c r="AF1575" s="915"/>
      <c r="AG1575" s="915"/>
      <c r="AH1575" s="915"/>
      <c r="AI1575" s="915"/>
      <c r="AJ1575" s="915"/>
      <c r="AK1575" s="915"/>
      <c r="AL1575" s="915"/>
      <c r="AM1575" s="915"/>
      <c r="AN1575" s="915"/>
      <c r="AO1575" s="915"/>
      <c r="AP1575" s="915"/>
      <c r="AQ1575" s="915"/>
      <c r="AR1575" s="915"/>
      <c r="AS1575" s="916"/>
    </row>
    <row r="1576" spans="2:45" ht="65.25" customHeight="1">
      <c r="B1576" s="918"/>
      <c r="C1576" s="935"/>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22"/>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GS&gt;50 kW</v>
      </c>
      <c r="AH1576" s="282" t="str">
        <f>'1.  LRAMVA Summary'!$G$53</f>
        <v>Streetlighting</v>
      </c>
      <c r="AI1576" s="282" t="str">
        <f>'1.  LRAMVA Summary'!$H$53</f>
        <v>USL</v>
      </c>
      <c r="AJ1576" s="282" t="str">
        <f>'1.  LRAMVA Summary'!$I$53</f>
        <v/>
      </c>
      <c r="AK1576" s="282" t="str">
        <f>'1.  LRAMVA Summary'!$J$53</f>
        <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29"/>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34"/>
      <c r="AE1577" s="288" t="str">
        <f>'1.  LRAMVA Summary'!$D$54</f>
        <v>kWh</v>
      </c>
      <c r="AF1577" s="288" t="str">
        <f>'1.  LRAMVA Summary'!$E$54</f>
        <v>kWh</v>
      </c>
      <c r="AG1577" s="288" t="str">
        <f>'1.  LRAMVA Summary'!$F$54</f>
        <v>kW</v>
      </c>
      <c r="AH1577" s="288" t="str">
        <f>'1.  LRAMVA Summary'!$G$54</f>
        <v>kW</v>
      </c>
      <c r="AI1577" s="288" t="str">
        <f>'1.  LRAMVA Summary'!$H$54</f>
        <v>kWh</v>
      </c>
      <c r="AJ1577" s="288">
        <f>'1.  LRAMVA Summary'!$I$54</f>
        <v>0</v>
      </c>
      <c r="AK1577" s="288">
        <f>'1.  LRAMVA Summary'!$J$54</f>
        <v>0</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30" t="s">
        <v>961</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34"/>
      <c r="AE1578" s="832">
        <v>0</v>
      </c>
      <c r="AF1578" s="827">
        <v>0</v>
      </c>
      <c r="AG1578" s="827">
        <v>0</v>
      </c>
      <c r="AH1578" s="827">
        <v>0</v>
      </c>
      <c r="AI1578" s="827">
        <v>0</v>
      </c>
      <c r="AJ1578" s="827">
        <v>0</v>
      </c>
      <c r="AK1578" s="827">
        <v>0</v>
      </c>
      <c r="AL1578" s="827">
        <v>0</v>
      </c>
      <c r="AM1578" s="827">
        <v>0</v>
      </c>
      <c r="AN1578" s="827">
        <v>0</v>
      </c>
      <c r="AO1578" s="827">
        <v>0</v>
      </c>
      <c r="AP1578" s="827">
        <v>0</v>
      </c>
      <c r="AQ1578" s="827">
        <v>0</v>
      </c>
      <c r="AR1578" s="827">
        <v>0</v>
      </c>
      <c r="AS1578" s="289"/>
    </row>
    <row r="1579" spans="2:45" ht="15.75">
      <c r="B1579" s="831" t="s">
        <v>760</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35"/>
      <c r="AE1579" s="833">
        <f>HLOOKUP(AE1576,'2. LRAMVA Threshold'!$B$42:$Q$60,15,FALSE)</f>
        <v>0</v>
      </c>
      <c r="AF1579" s="388">
        <f>HLOOKUP(AF1576,'2. LRAMVA Threshold'!$B$42:$Q$60,15,FALSE)</f>
        <v>0</v>
      </c>
      <c r="AG1579" s="388">
        <f>HLOOKUP(AG1576,'2. LRAMVA Threshold'!$B$42:$Q$60,15,FALSE)</f>
        <v>0</v>
      </c>
      <c r="AH1579" s="388">
        <f>HLOOKUP(AH1576,'2. LRAMVA Threshold'!$B$42:$Q$60,15,FALSE)</f>
        <v>0</v>
      </c>
      <c r="AI1579" s="388">
        <f>HLOOKUP(AI1576,'2. LRAMVA Threshold'!$B$42:$Q$60,15,FALSE)</f>
        <v>0</v>
      </c>
      <c r="AJ1579" s="388">
        <f>HLOOKUP(AJ1576,'2. LRAMVA Threshold'!$B$42:$Q$60,15,FALSE)</f>
        <v>0</v>
      </c>
      <c r="AK1579" s="388">
        <f>HLOOKUP(AK1576,'2. LRAMVA Threshold'!$B$42:$Q$60,15,FALSE)</f>
        <v>0</v>
      </c>
      <c r="AL1579" s="388">
        <f>HLOOKUP(AL1576,'2. LRAMVA Threshold'!$B$42:$Q$60,15,FALSE)</f>
        <v>0</v>
      </c>
      <c r="AM1579" s="388">
        <f>HLOOKUP(AM1576,'2. LRAMVA Threshold'!$B$42:$Q$60,15,FALSE)</f>
        <v>0</v>
      </c>
      <c r="AN1579" s="388">
        <f>HLOOKUP(AN1576,'2. LRAMVA Threshold'!$B$42:$Q$60,15,FALSE)</f>
        <v>0</v>
      </c>
      <c r="AO1579" s="388">
        <f>HLOOKUP(AO1576,'2. LRAMVA Threshold'!$B$42:$Q$60,15,FALSE)</f>
        <v>0</v>
      </c>
      <c r="AP1579" s="388">
        <f>HLOOKUP(AP1576,'2. LRAMVA Threshold'!$B$42:$Q$60,15,FALSE)</f>
        <v>0</v>
      </c>
      <c r="AQ1579" s="388">
        <f>HLOOKUP(AQ1576,'2. LRAMVA Threshold'!$B$42:$Q$60,15,FALSE)</f>
        <v>0</v>
      </c>
      <c r="AR1579" s="388">
        <f>HLOOKUP(AR1576,'2. LRAMVA Threshold'!$B$42:$Q$60,15,FALSE)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744</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25">
        <f>HLOOKUP(AE35,'3.  Distribution Rates'!$C$122:$P$135,14,FALSE)</f>
        <v>0</v>
      </c>
      <c r="AF1581" s="825">
        <f>HLOOKUP(AF35,'3.  Distribution Rates'!$C$122:$P$135,14,FALSE)</f>
        <v>1.52E-2</v>
      </c>
      <c r="AG1581" s="338">
        <f>HLOOKUP(AG35,'3.  Distribution Rates'!$C$122:$P$135,14,FALSE)</f>
        <v>3.5882000000000001</v>
      </c>
      <c r="AH1581" s="338">
        <f>HLOOKUP(AH35,'3.  Distribution Rates'!$C$122:$P$135,14,FALSE)</f>
        <v>16.962</v>
      </c>
      <c r="AI1581" s="338">
        <f>HLOOKUP(AI35,'3.  Distribution Rates'!$C$122:$P$135,14,FALSE)</f>
        <v>1.32E-2</v>
      </c>
      <c r="AJ1581" s="338">
        <f>HLOOKUP(AJ35,'3.  Distribution Rates'!$C$122:$P$135,14,FALSE)</f>
        <v>0</v>
      </c>
      <c r="AK1581" s="338">
        <f>HLOOKUP(AK35,'3.  Distribution Rates'!$C$122:$P$135,14,FALSE)</f>
        <v>0</v>
      </c>
      <c r="AL1581" s="338">
        <f>HLOOKUP(AL35,'3.  Distribution Rates'!$C$122:$P$135,14,FALSE)</f>
        <v>0</v>
      </c>
      <c r="AM1581" s="338">
        <f>HLOOKUP(AM35,'3.  Distribution Rates'!$C$122:$P$135,14,FALSE)</f>
        <v>0</v>
      </c>
      <c r="AN1581" s="338">
        <f>HLOOKUP(AN35,'3.  Distribution Rates'!$C$122:$P$135,14,FALSE)</f>
        <v>0</v>
      </c>
      <c r="AO1581" s="338">
        <f>HLOOKUP(AO35,'3.  Distribution Rates'!$C$122:$P$135,14,FALSE)</f>
        <v>0</v>
      </c>
      <c r="AP1581" s="338">
        <f>HLOOKUP(AP35,'3.  Distribution Rates'!$C$122:$P$135,14,FALSE)</f>
        <v>0</v>
      </c>
      <c r="AQ1581" s="338">
        <f>HLOOKUP(AQ35,'3.  Distribution Rates'!$C$122:$P$135,14,FALSE)</f>
        <v>0</v>
      </c>
      <c r="AR1581" s="338">
        <f>HLOOKUP(AR35,'3.  Distribution Rates'!$C$122:$P$135,14,FALSE)</f>
        <v>0</v>
      </c>
      <c r="AS1581" s="440"/>
    </row>
    <row r="1582" spans="2:45">
      <c r="B1582" s="321" t="s">
        <v>761</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1841.7768286399998</v>
      </c>
      <c r="AG1582" s="374">
        <f>'4.  2011-2014 LRAM'!AO146*AG1581</f>
        <v>2187.2892148800001</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5">
        <f t="shared" ref="AS1582:AS1593" si="3448">SUM(AE1582:AR1582)</f>
        <v>4029.0660435199998</v>
      </c>
    </row>
    <row r="1583" spans="2:45" ht="15.6" customHeight="1">
      <c r="B1583" s="321" t="s">
        <v>762</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3851.1963360000004</v>
      </c>
      <c r="AG1583" s="374">
        <f>'4.  2011-2014 LRAM'!AO285*AG1581</f>
        <v>3893.3405279999997</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5">
        <f t="shared" si="3448"/>
        <v>7744.5368639999997</v>
      </c>
    </row>
    <row r="1584" spans="2:45">
      <c r="B1584" s="321" t="s">
        <v>763</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8746.9491359999993</v>
      </c>
      <c r="AG1584" s="374">
        <f>'4.  2011-2014 LRAM'!AO421*AG1581</f>
        <v>3913.5779760000005</v>
      </c>
      <c r="AH1584" s="374">
        <f>'4.  2011-2014 LRAM'!AP421*AH1581</f>
        <v>0</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5">
        <f t="shared" si="3448"/>
        <v>12660.527112</v>
      </c>
    </row>
    <row r="1585" spans="2:45">
      <c r="B1585" s="321" t="s">
        <v>764</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LRAM'!AM558*AE1581</f>
        <v>0</v>
      </c>
      <c r="AF1585" s="374">
        <f>'4.  2011-2014 LRAM'!AN558*AF1581</f>
        <v>12101.856960000001</v>
      </c>
      <c r="AG1585" s="374">
        <f>'4.  2011-2014 LRAM'!AO558*AG1581</f>
        <v>1834.28784</v>
      </c>
      <c r="AH1585" s="374">
        <f>'4.  2011-2014 LRAM'!AP558*AH1581</f>
        <v>0</v>
      </c>
      <c r="AI1585" s="374">
        <f>'4.  2011-2014 LRAM'!AQ558*AI1581</f>
        <v>0</v>
      </c>
      <c r="AJ1585" s="374">
        <f>'4.  2011-2014 LRAM'!AR558*AJ1581</f>
        <v>0</v>
      </c>
      <c r="AK1585" s="374">
        <f>'4.  2011-2014 LRAM'!AS558*AK1581</f>
        <v>0</v>
      </c>
      <c r="AL1585" s="374">
        <f>'4.  2011-2014 LRAM'!AT558*AL1581</f>
        <v>0</v>
      </c>
      <c r="AM1585" s="374">
        <f>'4.  2011-2014 LRAM'!AU558*AM1581</f>
        <v>0</v>
      </c>
      <c r="AN1585" s="374">
        <f>'4.  2011-2014 LRAM'!AV558*AN1581</f>
        <v>0</v>
      </c>
      <c r="AO1585" s="374">
        <f>'4.  2011-2014 LRAM'!AW558*AO1581</f>
        <v>0</v>
      </c>
      <c r="AP1585" s="374">
        <f>'4.  2011-2014 LRAM'!AX558*AP1581</f>
        <v>0</v>
      </c>
      <c r="AQ1585" s="374">
        <f>'4.  2011-2014 LRAM'!AY558*AQ1581</f>
        <v>0</v>
      </c>
      <c r="AR1585" s="374">
        <f>'4.  2011-2014 LRAM'!AZ558*AR1581</f>
        <v>0</v>
      </c>
      <c r="AS1585" s="615">
        <f>SUM(AE1585:AR1585)</f>
        <v>13936.144800000002</v>
      </c>
    </row>
    <row r="1586" spans="2:45">
      <c r="B1586" s="321" t="s">
        <v>765</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449">AE215*AE1581</f>
        <v>0</v>
      </c>
      <c r="AF1586" s="374">
        <f t="shared" si="3449"/>
        <v>8362.5240998400004</v>
      </c>
      <c r="AG1586" s="374">
        <f t="shared" si="3449"/>
        <v>4512.5590725599995</v>
      </c>
      <c r="AH1586" s="374">
        <f t="shared" si="3449"/>
        <v>0</v>
      </c>
      <c r="AI1586" s="374">
        <f t="shared" si="3449"/>
        <v>0</v>
      </c>
      <c r="AJ1586" s="374">
        <f t="shared" si="3449"/>
        <v>0</v>
      </c>
      <c r="AK1586" s="374">
        <f t="shared" si="3449"/>
        <v>0</v>
      </c>
      <c r="AL1586" s="374">
        <f t="shared" si="3449"/>
        <v>0</v>
      </c>
      <c r="AM1586" s="374">
        <f t="shared" si="3449"/>
        <v>0</v>
      </c>
      <c r="AN1586" s="374">
        <f t="shared" si="3449"/>
        <v>0</v>
      </c>
      <c r="AO1586" s="374">
        <f t="shared" si="3449"/>
        <v>0</v>
      </c>
      <c r="AP1586" s="374">
        <f t="shared" si="3449"/>
        <v>0</v>
      </c>
      <c r="AQ1586" s="374">
        <f t="shared" si="3449"/>
        <v>0</v>
      </c>
      <c r="AR1586" s="374">
        <f t="shared" si="3449"/>
        <v>0</v>
      </c>
      <c r="AS1586" s="615">
        <f t="shared" si="3448"/>
        <v>12875.0831724</v>
      </c>
    </row>
    <row r="1587" spans="2:45">
      <c r="B1587" s="321" t="s">
        <v>766</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450">AE405*AE1581</f>
        <v>0</v>
      </c>
      <c r="AF1587" s="374">
        <f t="shared" si="3450"/>
        <v>6908.4393467200007</v>
      </c>
      <c r="AG1587" s="374">
        <f t="shared" si="3450"/>
        <v>3185.9771328000002</v>
      </c>
      <c r="AH1587" s="374">
        <f t="shared" si="3450"/>
        <v>0</v>
      </c>
      <c r="AI1587" s="374">
        <f t="shared" si="3450"/>
        <v>0</v>
      </c>
      <c r="AJ1587" s="374">
        <f t="shared" si="3450"/>
        <v>0</v>
      </c>
      <c r="AK1587" s="374">
        <f t="shared" si="3450"/>
        <v>0</v>
      </c>
      <c r="AL1587" s="374">
        <f t="shared" si="3450"/>
        <v>0</v>
      </c>
      <c r="AM1587" s="374">
        <f t="shared" si="3450"/>
        <v>0</v>
      </c>
      <c r="AN1587" s="374">
        <f t="shared" si="3450"/>
        <v>0</v>
      </c>
      <c r="AO1587" s="374">
        <f t="shared" si="3450"/>
        <v>0</v>
      </c>
      <c r="AP1587" s="374">
        <f t="shared" si="3450"/>
        <v>0</v>
      </c>
      <c r="AQ1587" s="374">
        <f t="shared" si="3450"/>
        <v>0</v>
      </c>
      <c r="AR1587" s="374">
        <f t="shared" si="3450"/>
        <v>0</v>
      </c>
      <c r="AS1587" s="615">
        <f t="shared" si="3448"/>
        <v>10094.416479520001</v>
      </c>
    </row>
    <row r="1588" spans="2:45">
      <c r="B1588" s="321" t="s">
        <v>767</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451">AE595*AE1581</f>
        <v>0</v>
      </c>
      <c r="AF1588" s="374">
        <f t="shared" si="3451"/>
        <v>1082.5596803200001</v>
      </c>
      <c r="AG1588" s="374">
        <f t="shared" si="3451"/>
        <v>13321.325981040001</v>
      </c>
      <c r="AH1588" s="374">
        <f t="shared" si="3451"/>
        <v>43775.943472799998</v>
      </c>
      <c r="AI1588" s="374">
        <f t="shared" si="3451"/>
        <v>0</v>
      </c>
      <c r="AJ1588" s="374">
        <f t="shared" si="3451"/>
        <v>0</v>
      </c>
      <c r="AK1588" s="374">
        <f t="shared" si="3451"/>
        <v>0</v>
      </c>
      <c r="AL1588" s="374">
        <f t="shared" si="3451"/>
        <v>0</v>
      </c>
      <c r="AM1588" s="374">
        <f t="shared" si="3451"/>
        <v>0</v>
      </c>
      <c r="AN1588" s="374">
        <f t="shared" si="3451"/>
        <v>0</v>
      </c>
      <c r="AO1588" s="374">
        <f t="shared" si="3451"/>
        <v>0</v>
      </c>
      <c r="AP1588" s="374">
        <f t="shared" si="3451"/>
        <v>0</v>
      </c>
      <c r="AQ1588" s="374">
        <f t="shared" si="3451"/>
        <v>0</v>
      </c>
      <c r="AR1588" s="374">
        <f t="shared" si="3451"/>
        <v>0</v>
      </c>
      <c r="AS1588" s="615">
        <f t="shared" si="3448"/>
        <v>58179.829134159998</v>
      </c>
    </row>
    <row r="1589" spans="2:45">
      <c r="B1589" s="321" t="s">
        <v>768</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452">AE785*AE1581</f>
        <v>0</v>
      </c>
      <c r="AF1589" s="374">
        <f t="shared" si="3452"/>
        <v>2742.0654705189713</v>
      </c>
      <c r="AG1589" s="374">
        <f t="shared" si="3452"/>
        <v>10615.187352000001</v>
      </c>
      <c r="AH1589" s="374">
        <f t="shared" si="3452"/>
        <v>0</v>
      </c>
      <c r="AI1589" s="374">
        <f t="shared" si="3452"/>
        <v>0</v>
      </c>
      <c r="AJ1589" s="374">
        <f t="shared" si="3452"/>
        <v>0</v>
      </c>
      <c r="AK1589" s="374">
        <f t="shared" si="3452"/>
        <v>0</v>
      </c>
      <c r="AL1589" s="374">
        <f t="shared" si="3452"/>
        <v>0</v>
      </c>
      <c r="AM1589" s="374">
        <f t="shared" si="3452"/>
        <v>0</v>
      </c>
      <c r="AN1589" s="374">
        <f t="shared" si="3452"/>
        <v>0</v>
      </c>
      <c r="AO1589" s="374">
        <f t="shared" si="3452"/>
        <v>0</v>
      </c>
      <c r="AP1589" s="374">
        <f t="shared" si="3452"/>
        <v>0</v>
      </c>
      <c r="AQ1589" s="374">
        <f t="shared" si="3452"/>
        <v>0</v>
      </c>
      <c r="AR1589" s="374">
        <f t="shared" si="3452"/>
        <v>0</v>
      </c>
      <c r="AS1589" s="615">
        <f t="shared" si="3448"/>
        <v>13357.252822518973</v>
      </c>
    </row>
    <row r="1590" spans="2:45">
      <c r="B1590" s="321" t="s">
        <v>769</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453">AE980*AE1581</f>
        <v>0</v>
      </c>
      <c r="AF1590" s="374">
        <f t="shared" si="3453"/>
        <v>421.81590206513187</v>
      </c>
      <c r="AG1590" s="374">
        <f t="shared" si="3453"/>
        <v>5510.9175950606277</v>
      </c>
      <c r="AH1590" s="374">
        <f t="shared" si="3453"/>
        <v>0</v>
      </c>
      <c r="AI1590" s="374">
        <f t="shared" si="3453"/>
        <v>0</v>
      </c>
      <c r="AJ1590" s="374">
        <f t="shared" si="3453"/>
        <v>0</v>
      </c>
      <c r="AK1590" s="374">
        <f t="shared" si="3453"/>
        <v>0</v>
      </c>
      <c r="AL1590" s="374">
        <f t="shared" si="3453"/>
        <v>0</v>
      </c>
      <c r="AM1590" s="374">
        <f t="shared" si="3453"/>
        <v>0</v>
      </c>
      <c r="AN1590" s="374">
        <f t="shared" si="3453"/>
        <v>0</v>
      </c>
      <c r="AO1590" s="374">
        <f t="shared" si="3453"/>
        <v>0</v>
      </c>
      <c r="AP1590" s="374">
        <f t="shared" si="3453"/>
        <v>0</v>
      </c>
      <c r="AQ1590" s="374">
        <f t="shared" si="3453"/>
        <v>0</v>
      </c>
      <c r="AR1590" s="374">
        <f t="shared" si="3453"/>
        <v>0</v>
      </c>
      <c r="AS1590" s="615">
        <f t="shared" si="3448"/>
        <v>5932.7334971257596</v>
      </c>
    </row>
    <row r="1591" spans="2:45">
      <c r="B1591" s="321" t="s">
        <v>770</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454">AE1175*AE1581</f>
        <v>0</v>
      </c>
      <c r="AF1591" s="374">
        <f t="shared" si="3454"/>
        <v>1057.7155600000001</v>
      </c>
      <c r="AG1591" s="374">
        <f t="shared" si="3454"/>
        <v>2301.9020640000003</v>
      </c>
      <c r="AH1591" s="374">
        <f t="shared" si="3454"/>
        <v>0</v>
      </c>
      <c r="AI1591" s="374">
        <f t="shared" si="3454"/>
        <v>0</v>
      </c>
      <c r="AJ1591" s="374">
        <f t="shared" si="3454"/>
        <v>0</v>
      </c>
      <c r="AK1591" s="374">
        <f t="shared" si="3454"/>
        <v>0</v>
      </c>
      <c r="AL1591" s="374">
        <f t="shared" si="3454"/>
        <v>0</v>
      </c>
      <c r="AM1591" s="374">
        <f t="shared" si="3454"/>
        <v>0</v>
      </c>
      <c r="AN1591" s="374">
        <f t="shared" si="3454"/>
        <v>0</v>
      </c>
      <c r="AO1591" s="374">
        <f t="shared" si="3454"/>
        <v>0</v>
      </c>
      <c r="AP1591" s="374">
        <f t="shared" si="3454"/>
        <v>0</v>
      </c>
      <c r="AQ1591" s="374">
        <f t="shared" si="3454"/>
        <v>0</v>
      </c>
      <c r="AR1591" s="374">
        <f t="shared" si="3454"/>
        <v>0</v>
      </c>
      <c r="AS1591" s="615">
        <f>SUM(AE1591:AR1591)</f>
        <v>3359.6176240000004</v>
      </c>
    </row>
    <row r="1592" spans="2:45">
      <c r="B1592" s="321" t="s">
        <v>771</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455">AE1370*AE1581</f>
        <v>0</v>
      </c>
      <c r="AF1592" s="374">
        <f t="shared" si="3455"/>
        <v>0</v>
      </c>
      <c r="AG1592" s="374">
        <f t="shared" si="3455"/>
        <v>1186.8195668649967</v>
      </c>
      <c r="AH1592" s="374">
        <f t="shared" si="3455"/>
        <v>0</v>
      </c>
      <c r="AI1592" s="374">
        <f t="shared" si="3455"/>
        <v>0</v>
      </c>
      <c r="AJ1592" s="374">
        <f t="shared" si="3455"/>
        <v>0</v>
      </c>
      <c r="AK1592" s="374">
        <f t="shared" si="3455"/>
        <v>0</v>
      </c>
      <c r="AL1592" s="374">
        <f t="shared" si="3455"/>
        <v>0</v>
      </c>
      <c r="AM1592" s="374">
        <f t="shared" si="3455"/>
        <v>0</v>
      </c>
      <c r="AN1592" s="374">
        <f t="shared" si="3455"/>
        <v>0</v>
      </c>
      <c r="AO1592" s="374">
        <f t="shared" si="3455"/>
        <v>0</v>
      </c>
      <c r="AP1592" s="374">
        <f t="shared" si="3455"/>
        <v>0</v>
      </c>
      <c r="AQ1592" s="374">
        <f t="shared" si="3455"/>
        <v>0</v>
      </c>
      <c r="AR1592" s="374">
        <f t="shared" si="3455"/>
        <v>0</v>
      </c>
      <c r="AS1592" s="615">
        <f>SUM(AE1592:AR1592)</f>
        <v>1186.8195668649967</v>
      </c>
    </row>
    <row r="1593" spans="2:45">
      <c r="B1593" s="321" t="s">
        <v>772</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456">AE1564*AE1581</f>
        <v>0</v>
      </c>
      <c r="AF1593" s="374">
        <f t="shared" si="3456"/>
        <v>0</v>
      </c>
      <c r="AG1593" s="374">
        <f t="shared" si="3456"/>
        <v>0</v>
      </c>
      <c r="AH1593" s="374">
        <f t="shared" si="3456"/>
        <v>0</v>
      </c>
      <c r="AI1593" s="374">
        <f t="shared" si="3456"/>
        <v>0</v>
      </c>
      <c r="AJ1593" s="374">
        <f t="shared" si="3456"/>
        <v>0</v>
      </c>
      <c r="AK1593" s="374">
        <f t="shared" si="3456"/>
        <v>0</v>
      </c>
      <c r="AL1593" s="374">
        <f t="shared" si="3456"/>
        <v>0</v>
      </c>
      <c r="AM1593" s="374">
        <f t="shared" si="3456"/>
        <v>0</v>
      </c>
      <c r="AN1593" s="374">
        <f t="shared" si="3456"/>
        <v>0</v>
      </c>
      <c r="AO1593" s="374">
        <f t="shared" si="3456"/>
        <v>0</v>
      </c>
      <c r="AP1593" s="374">
        <f t="shared" si="3456"/>
        <v>0</v>
      </c>
      <c r="AQ1593" s="374">
        <f t="shared" si="3456"/>
        <v>0</v>
      </c>
      <c r="AR1593" s="374">
        <f t="shared" si="3456"/>
        <v>0</v>
      </c>
      <c r="AS1593" s="615">
        <f t="shared" si="3448"/>
        <v>0</v>
      </c>
    </row>
    <row r="1594" spans="2:45" ht="15.75">
      <c r="B1594" s="346" t="s">
        <v>898</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 t="shared" ref="AF1594:AR1594" si="3457">SUM(AF1582:AF1593)</f>
        <v>47116.899320104101</v>
      </c>
      <c r="AG1594" s="343">
        <f t="shared" si="3457"/>
        <v>52463.184323205627</v>
      </c>
      <c r="AH1594" s="343">
        <f t="shared" si="3457"/>
        <v>43775.943472799998</v>
      </c>
      <c r="AI1594" s="343">
        <f t="shared" si="3457"/>
        <v>0</v>
      </c>
      <c r="AJ1594" s="343">
        <f t="shared" si="3457"/>
        <v>0</v>
      </c>
      <c r="AK1594" s="343">
        <f t="shared" si="3457"/>
        <v>0</v>
      </c>
      <c r="AL1594" s="343">
        <f t="shared" si="3457"/>
        <v>0</v>
      </c>
      <c r="AM1594" s="343">
        <f t="shared" si="3457"/>
        <v>0</v>
      </c>
      <c r="AN1594" s="343">
        <f t="shared" si="3457"/>
        <v>0</v>
      </c>
      <c r="AO1594" s="343">
        <f t="shared" si="3457"/>
        <v>0</v>
      </c>
      <c r="AP1594" s="343">
        <f t="shared" si="3457"/>
        <v>0</v>
      </c>
      <c r="AQ1594" s="343">
        <f t="shared" si="3457"/>
        <v>0</v>
      </c>
      <c r="AR1594" s="343">
        <f t="shared" si="3457"/>
        <v>0</v>
      </c>
      <c r="AS1594" s="786">
        <f>SUM(AS1582:AS1593)</f>
        <v>143356.02711610973</v>
      </c>
    </row>
    <row r="1595" spans="2:45" ht="15.75">
      <c r="B1595" s="346" t="s">
        <v>899</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458">AF1579*AF1581</f>
        <v>0</v>
      </c>
      <c r="AG1595" s="344">
        <f t="shared" si="3458"/>
        <v>0</v>
      </c>
      <c r="AH1595" s="344">
        <f t="shared" si="3458"/>
        <v>0</v>
      </c>
      <c r="AI1595" s="344">
        <f t="shared" si="3458"/>
        <v>0</v>
      </c>
      <c r="AJ1595" s="344">
        <f t="shared" si="3458"/>
        <v>0</v>
      </c>
      <c r="AK1595" s="344">
        <f t="shared" si="3458"/>
        <v>0</v>
      </c>
      <c r="AL1595" s="344">
        <f t="shared" si="3458"/>
        <v>0</v>
      </c>
      <c r="AM1595" s="344">
        <f t="shared" si="3458"/>
        <v>0</v>
      </c>
      <c r="AN1595" s="344">
        <f t="shared" si="3458"/>
        <v>0</v>
      </c>
      <c r="AO1595" s="344">
        <f t="shared" si="3458"/>
        <v>0</v>
      </c>
      <c r="AP1595" s="344">
        <f t="shared" si="3458"/>
        <v>0</v>
      </c>
      <c r="AQ1595" s="344">
        <f t="shared" si="3458"/>
        <v>0</v>
      </c>
      <c r="AR1595" s="344">
        <f t="shared" si="3458"/>
        <v>0</v>
      </c>
      <c r="AS1595" s="787">
        <f>SUM(AE1595:AR1595)</f>
        <v>0</v>
      </c>
    </row>
    <row r="1596" spans="2:45" ht="15.75">
      <c r="B1596" s="346" t="s">
        <v>897</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143356.02711610973</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72"/>
      <c r="AF1597" s="772"/>
      <c r="AG1597" s="772"/>
      <c r="AH1597" s="772"/>
      <c r="AI1597" s="772"/>
      <c r="AJ1597" s="772"/>
      <c r="AK1597" s="772"/>
      <c r="AL1597" s="772"/>
      <c r="AM1597" s="772"/>
      <c r="AN1597" s="772"/>
      <c r="AO1597" s="772"/>
      <c r="AP1597" s="772"/>
      <c r="AQ1597" s="772"/>
      <c r="AR1597" s="772"/>
      <c r="AS1597" s="382"/>
    </row>
    <row r="1598" spans="2:45" ht="19.5" customHeight="1">
      <c r="B1598" s="364" t="s">
        <v>578</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61"/>
      <c r="C1599" s="762"/>
      <c r="D1599" s="743"/>
      <c r="E1599" s="743"/>
      <c r="F1599" s="743"/>
      <c r="G1599" s="743"/>
      <c r="H1599" s="743"/>
      <c r="I1599" s="743"/>
      <c r="J1599" s="743"/>
      <c r="K1599" s="743"/>
      <c r="L1599" s="743"/>
      <c r="M1599" s="743"/>
      <c r="N1599" s="743"/>
      <c r="O1599" s="743"/>
      <c r="P1599" s="743"/>
      <c r="Q1599" s="743"/>
      <c r="R1599" s="743"/>
      <c r="S1599" s="743"/>
      <c r="T1599" s="743"/>
      <c r="U1599" s="743"/>
      <c r="V1599" s="301"/>
      <c r="W1599" s="763"/>
      <c r="X1599" s="743"/>
      <c r="Y1599" s="743"/>
      <c r="Z1599" s="743"/>
      <c r="AA1599" s="743"/>
      <c r="AB1599" s="743"/>
      <c r="AC1599" s="743"/>
      <c r="AD1599" s="743"/>
      <c r="AE1599" s="252"/>
      <c r="AF1599" s="252"/>
      <c r="AG1599" s="252"/>
      <c r="AH1599" s="252"/>
      <c r="AI1599" s="252"/>
      <c r="AJ1599" s="252"/>
      <c r="AK1599" s="252"/>
      <c r="AL1599" s="252"/>
      <c r="AM1599" s="252"/>
      <c r="AN1599" s="252"/>
      <c r="AO1599" s="252"/>
      <c r="AP1599" s="252"/>
      <c r="AQ1599" s="252"/>
      <c r="AR1599" s="252"/>
      <c r="AS1599" s="253"/>
    </row>
    <row r="1600" spans="2:45" ht="15.75">
      <c r="B1600" s="277" t="s">
        <v>815</v>
      </c>
      <c r="C1600" s="278"/>
      <c r="D1600" s="579" t="s">
        <v>523</v>
      </c>
      <c r="E1600" s="250"/>
      <c r="F1600" s="579"/>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17" t="s">
        <v>211</v>
      </c>
      <c r="C1601" s="919" t="s">
        <v>33</v>
      </c>
      <c r="D1601" s="281" t="s">
        <v>421</v>
      </c>
      <c r="E1601" s="923" t="s">
        <v>209</v>
      </c>
      <c r="F1601" s="924"/>
      <c r="G1601" s="924"/>
      <c r="H1601" s="924"/>
      <c r="I1601" s="924"/>
      <c r="J1601" s="924"/>
      <c r="K1601" s="924"/>
      <c r="L1601" s="924"/>
      <c r="M1601" s="924"/>
      <c r="N1601" s="924"/>
      <c r="O1601" s="924"/>
      <c r="P1601" s="925"/>
      <c r="Q1601" s="921" t="s">
        <v>213</v>
      </c>
      <c r="R1601" s="281" t="s">
        <v>422</v>
      </c>
      <c r="S1601" s="914" t="s">
        <v>212</v>
      </c>
      <c r="T1601" s="915"/>
      <c r="U1601" s="915"/>
      <c r="V1601" s="915"/>
      <c r="W1601" s="915"/>
      <c r="X1601" s="915"/>
      <c r="Y1601" s="915"/>
      <c r="Z1601" s="915"/>
      <c r="AA1601" s="915"/>
      <c r="AB1601" s="915"/>
      <c r="AC1601" s="915"/>
      <c r="AD1601" s="926"/>
      <c r="AE1601" s="914" t="s">
        <v>242</v>
      </c>
      <c r="AF1601" s="915"/>
      <c r="AG1601" s="915"/>
      <c r="AH1601" s="915"/>
      <c r="AI1601" s="915"/>
      <c r="AJ1601" s="915"/>
      <c r="AK1601" s="915"/>
      <c r="AL1601" s="915"/>
      <c r="AM1601" s="915"/>
      <c r="AN1601" s="915"/>
      <c r="AO1601" s="915"/>
      <c r="AP1601" s="915"/>
      <c r="AQ1601" s="915"/>
      <c r="AR1601" s="915"/>
      <c r="AS1601" s="916"/>
    </row>
    <row r="1602" spans="2:45" ht="65.25" customHeight="1">
      <c r="B1602" s="918"/>
      <c r="C1602" s="935"/>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22"/>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GS&gt;50 kW</v>
      </c>
      <c r="AH1602" s="282" t="str">
        <f>'1.  LRAMVA Summary'!$G$53</f>
        <v>Streetlighting</v>
      </c>
      <c r="AI1602" s="282" t="str">
        <f>'1.  LRAMVA Summary'!$H$53</f>
        <v>USL</v>
      </c>
      <c r="AJ1602" s="282" t="str">
        <f>'1.  LRAMVA Summary'!$I$53</f>
        <v/>
      </c>
      <c r="AK1602" s="282" t="str">
        <f>'1.  LRAMVA Summary'!$J$53</f>
        <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29"/>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34"/>
      <c r="AE1603" s="288" t="str">
        <f>'1.  LRAMVA Summary'!$D$54</f>
        <v>kWh</v>
      </c>
      <c r="AF1603" s="288" t="str">
        <f>'1.  LRAMVA Summary'!$E$54</f>
        <v>kWh</v>
      </c>
      <c r="AG1603" s="288" t="str">
        <f>'1.  LRAMVA Summary'!$F$54</f>
        <v>kW</v>
      </c>
      <c r="AH1603" s="288" t="str">
        <f>'1.  LRAMVA Summary'!$G$54</f>
        <v>kW</v>
      </c>
      <c r="AI1603" s="288" t="str">
        <f>'1.  LRAMVA Summary'!$H$54</f>
        <v>kWh</v>
      </c>
      <c r="AJ1603" s="288">
        <f>'1.  LRAMVA Summary'!$I$54</f>
        <v>0</v>
      </c>
      <c r="AK1603" s="288">
        <f>'1.  LRAMVA Summary'!$J$54</f>
        <v>0</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30" t="s">
        <v>962</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34"/>
      <c r="AE1604" s="832">
        <v>0</v>
      </c>
      <c r="AF1604" s="827">
        <v>0</v>
      </c>
      <c r="AG1604" s="827">
        <v>0</v>
      </c>
      <c r="AH1604" s="827">
        <v>0</v>
      </c>
      <c r="AI1604" s="827">
        <v>0</v>
      </c>
      <c r="AJ1604" s="827">
        <v>0</v>
      </c>
      <c r="AK1604" s="827">
        <v>0</v>
      </c>
      <c r="AL1604" s="827">
        <v>0</v>
      </c>
      <c r="AM1604" s="827">
        <v>0</v>
      </c>
      <c r="AN1604" s="827">
        <v>0</v>
      </c>
      <c r="AO1604" s="827">
        <v>0</v>
      </c>
      <c r="AP1604" s="827">
        <v>0</v>
      </c>
      <c r="AQ1604" s="827">
        <v>0</v>
      </c>
      <c r="AR1604" s="827">
        <v>0</v>
      </c>
      <c r="AS1604" s="828"/>
    </row>
    <row r="1605" spans="2:45" ht="15.75">
      <c r="B1605" s="831" t="s">
        <v>773</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35"/>
      <c r="AE1605" s="833">
        <f>HLOOKUP(AE1602,'2. LRAMVA Threshold'!$B$42:$Q$60,16,FALSE)</f>
        <v>0</v>
      </c>
      <c r="AF1605" s="388">
        <f>HLOOKUP(AF1602,'2. LRAMVA Threshold'!$B$42:$Q$60,16,FALSE)</f>
        <v>0</v>
      </c>
      <c r="AG1605" s="388">
        <f>HLOOKUP(AG1602,'2. LRAMVA Threshold'!$B$42:$Q$60,16,FALSE)</f>
        <v>0</v>
      </c>
      <c r="AH1605" s="388">
        <f>HLOOKUP(AH1602,'2. LRAMVA Threshold'!$B$42:$Q$60,16,FALSE)</f>
        <v>0</v>
      </c>
      <c r="AI1605" s="388">
        <f>HLOOKUP(AI1602,'2. LRAMVA Threshold'!$B$42:$Q$60,16,FALSE)</f>
        <v>0</v>
      </c>
      <c r="AJ1605" s="388">
        <f>HLOOKUP(AJ1602,'2. LRAMVA Threshold'!$B$42:$Q$60,16,FALSE)</f>
        <v>0</v>
      </c>
      <c r="AK1605" s="388">
        <f>HLOOKUP(AK1602,'2. LRAMVA Threshold'!$B$42:$Q$60,16,FALSE)</f>
        <v>0</v>
      </c>
      <c r="AL1605" s="388">
        <f>HLOOKUP(AL1602,'2. LRAMVA Threshold'!$B$42:$Q$60,16,FALSE)</f>
        <v>0</v>
      </c>
      <c r="AM1605" s="388">
        <f>HLOOKUP(AM1602,'2. LRAMVA Threshold'!$B$42:$Q$60,16,FALSE)</f>
        <v>0</v>
      </c>
      <c r="AN1605" s="388">
        <f>HLOOKUP(AN1602,'2. LRAMVA Threshold'!$B$42:$Q$60,16,FALSE)</f>
        <v>0</v>
      </c>
      <c r="AO1605" s="388">
        <f>HLOOKUP(AO1602,'2. LRAMVA Threshold'!$B$42:$Q$60,16,FALSE)</f>
        <v>0</v>
      </c>
      <c r="AP1605" s="388">
        <f>HLOOKUP(AP1602,'2. LRAMVA Threshold'!$B$42:$Q$60,16,FALSE)</f>
        <v>0</v>
      </c>
      <c r="AQ1605" s="388">
        <f>HLOOKUP(AQ1602,'2. LRAMVA Threshold'!$B$42:$Q$60,16,FALSE)</f>
        <v>0</v>
      </c>
      <c r="AR1605" s="388">
        <f>HLOOKUP(AR1602,'2. LRAMVA Threshold'!$B$42:$Q$60,16,FALSE)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744</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1.52E-2</v>
      </c>
      <c r="AG1607" s="338">
        <f>HLOOKUP(AG35,'3.  Distribution Rates'!$C$122:$P$135,14,FALSE)</f>
        <v>3.5882000000000001</v>
      </c>
      <c r="AH1607" s="338">
        <f>HLOOKUP(AH35,'3.  Distribution Rates'!$C$122:$P$135,14,FALSE)</f>
        <v>16.962</v>
      </c>
      <c r="AI1607" s="338">
        <f>HLOOKUP(AI35,'3.  Distribution Rates'!$C$122:$P$135,14,FALSE)</f>
        <v>1.32E-2</v>
      </c>
      <c r="AJ1607" s="338">
        <f>HLOOKUP(AJ35,'3.  Distribution Rates'!$C$122:$P$135,14,FALSE)</f>
        <v>0</v>
      </c>
      <c r="AK1607" s="338">
        <f>HLOOKUP(AK35,'3.  Distribution Rates'!$C$122:$P$135,14,FALSE)</f>
        <v>0</v>
      </c>
      <c r="AL1607" s="338">
        <f>HLOOKUP(AL35,'3.  Distribution Rates'!$C$122:$P$135,14,FALSE)</f>
        <v>0</v>
      </c>
      <c r="AM1607" s="338">
        <f>HLOOKUP(AM35,'3.  Distribution Rates'!$C$122:$P$135,14,FALSE)</f>
        <v>0</v>
      </c>
      <c r="AN1607" s="338">
        <f>HLOOKUP(AN35,'3.  Distribution Rates'!$C$122:$P$135,14,FALSE)</f>
        <v>0</v>
      </c>
      <c r="AO1607" s="338">
        <f>HLOOKUP(AO35,'3.  Distribution Rates'!$C$122:$P$135,14,FALSE)</f>
        <v>0</v>
      </c>
      <c r="AP1607" s="338">
        <f>HLOOKUP(AP35,'3.  Distribution Rates'!$C$122:$P$135,14,FALSE)</f>
        <v>0</v>
      </c>
      <c r="AQ1607" s="338">
        <f>HLOOKUP(AQ35,'3.  Distribution Rates'!$C$122:$P$135,14,FALSE)</f>
        <v>0</v>
      </c>
      <c r="AR1607" s="338">
        <f>HLOOKUP(AR35,'3.  Distribution Rates'!$C$122:$P$135,14,FALSE)</f>
        <v>0</v>
      </c>
      <c r="AS1607" s="440"/>
    </row>
    <row r="1608" spans="2:45">
      <c r="B1608" s="321" t="s">
        <v>774</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1841.7768286399998</v>
      </c>
      <c r="AG1608" s="374">
        <f>'4.  2011-2014 LRAM'!AO147*AG1607</f>
        <v>1940.7884865600001</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5">
        <f>SUM(AE1608:AR1608)</f>
        <v>3782.5653152</v>
      </c>
    </row>
    <row r="1609" spans="2:45">
      <c r="B1609" s="321" t="s">
        <v>775</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3851.1963360000004</v>
      </c>
      <c r="AG1609" s="374">
        <f>'4.  2011-2014 LRAM'!AO286*AG1607</f>
        <v>3893.3405279999997</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5">
        <f>SUM(AE1609:AR1609)</f>
        <v>7744.5368639999997</v>
      </c>
    </row>
    <row r="1610" spans="2:45">
      <c r="B1610" s="321" t="s">
        <v>776</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8746.9491359999993</v>
      </c>
      <c r="AG1610" s="374">
        <f>'4.  2011-2014 LRAM'!AO422*AG1607</f>
        <v>3913.5779760000005</v>
      </c>
      <c r="AH1610" s="374">
        <f>'4.  2011-2014 LRAM'!AP422*AH1607</f>
        <v>0</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5">
        <f>SUM(AE1610:AR1610)</f>
        <v>12660.527112</v>
      </c>
    </row>
    <row r="1611" spans="2:45">
      <c r="B1611" s="321" t="s">
        <v>777</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LRAM'!AM559*AE1607</f>
        <v>0</v>
      </c>
      <c r="AF1611" s="374">
        <f>'4.  2011-2014 LRAM'!AN559*AF1607</f>
        <v>0</v>
      </c>
      <c r="AG1611" s="374">
        <f>'4.  2011-2014 LRAM'!AO559*AG1607</f>
        <v>1834.28784</v>
      </c>
      <c r="AH1611" s="374">
        <f>'4.  2011-2014 LRAM'!AP559*AH1607</f>
        <v>0</v>
      </c>
      <c r="AI1611" s="374">
        <f>'4.  2011-2014 LRAM'!AQ559*AI1607</f>
        <v>0</v>
      </c>
      <c r="AJ1611" s="374">
        <f>'4.  2011-2014 LRAM'!AR559*AJ1607</f>
        <v>0</v>
      </c>
      <c r="AK1611" s="374">
        <f>'4.  2011-2014 LRAM'!AS559*AK1607</f>
        <v>0</v>
      </c>
      <c r="AL1611" s="374">
        <f>'4.  2011-2014 LRAM'!AT559*AL1607</f>
        <v>0</v>
      </c>
      <c r="AM1611" s="374">
        <f>'4.  2011-2014 LRAM'!AU559*AM1607</f>
        <v>0</v>
      </c>
      <c r="AN1611" s="374">
        <f>'4.  2011-2014 LRAM'!AV559*AN1607</f>
        <v>0</v>
      </c>
      <c r="AO1611" s="374">
        <f>'4.  2011-2014 LRAM'!AW559*AO1607</f>
        <v>0</v>
      </c>
      <c r="AP1611" s="374">
        <f>'4.  2011-2014 LRAM'!AX559*AP1607</f>
        <v>0</v>
      </c>
      <c r="AQ1611" s="374">
        <f>'4.  2011-2014 LRAM'!AY559*AQ1607</f>
        <v>0</v>
      </c>
      <c r="AR1611" s="374">
        <f>'4.  2011-2014 LRAM'!AZ559*AR1607</f>
        <v>0</v>
      </c>
      <c r="AS1611" s="615">
        <f t="shared" ref="AS1611:AS1620" si="3459">SUM(AE1611:AR1611)</f>
        <v>1834.28784</v>
      </c>
    </row>
    <row r="1612" spans="2:45">
      <c r="B1612" s="321" t="s">
        <v>778</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460">AE216*AE1607</f>
        <v>0</v>
      </c>
      <c r="AF1612" s="374">
        <f t="shared" si="3460"/>
        <v>7898.5053185599991</v>
      </c>
      <c r="AG1612" s="374">
        <f t="shared" si="3460"/>
        <v>4265.1756470399996</v>
      </c>
      <c r="AH1612" s="374">
        <f t="shared" si="3460"/>
        <v>0</v>
      </c>
      <c r="AI1612" s="374">
        <f t="shared" si="3460"/>
        <v>0</v>
      </c>
      <c r="AJ1612" s="374">
        <f t="shared" si="3460"/>
        <v>0</v>
      </c>
      <c r="AK1612" s="374">
        <f t="shared" si="3460"/>
        <v>0</v>
      </c>
      <c r="AL1612" s="374">
        <f t="shared" si="3460"/>
        <v>0</v>
      </c>
      <c r="AM1612" s="374">
        <f t="shared" si="3460"/>
        <v>0</v>
      </c>
      <c r="AN1612" s="374">
        <f t="shared" si="3460"/>
        <v>0</v>
      </c>
      <c r="AO1612" s="374">
        <f t="shared" si="3460"/>
        <v>0</v>
      </c>
      <c r="AP1612" s="374">
        <f t="shared" si="3460"/>
        <v>0</v>
      </c>
      <c r="AQ1612" s="374">
        <f t="shared" si="3460"/>
        <v>0</v>
      </c>
      <c r="AR1612" s="374">
        <f t="shared" si="3460"/>
        <v>0</v>
      </c>
      <c r="AS1612" s="615">
        <f t="shared" si="3459"/>
        <v>12163.680965599999</v>
      </c>
    </row>
    <row r="1613" spans="2:45">
      <c r="B1613" s="321" t="s">
        <v>779</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461">AE406*AE1607</f>
        <v>0</v>
      </c>
      <c r="AF1613" s="374">
        <f t="shared" si="3461"/>
        <v>6908.4393467200007</v>
      </c>
      <c r="AG1613" s="374">
        <f t="shared" si="3461"/>
        <v>3185.9771328000002</v>
      </c>
      <c r="AH1613" s="374">
        <f t="shared" si="3461"/>
        <v>0</v>
      </c>
      <c r="AI1613" s="374">
        <f t="shared" si="3461"/>
        <v>0</v>
      </c>
      <c r="AJ1613" s="374">
        <f t="shared" si="3461"/>
        <v>0</v>
      </c>
      <c r="AK1613" s="374">
        <f t="shared" si="3461"/>
        <v>0</v>
      </c>
      <c r="AL1613" s="374">
        <f t="shared" si="3461"/>
        <v>0</v>
      </c>
      <c r="AM1613" s="374">
        <f t="shared" si="3461"/>
        <v>0</v>
      </c>
      <c r="AN1613" s="374">
        <f t="shared" si="3461"/>
        <v>0</v>
      </c>
      <c r="AO1613" s="374">
        <f t="shared" si="3461"/>
        <v>0</v>
      </c>
      <c r="AP1613" s="374">
        <f t="shared" si="3461"/>
        <v>0</v>
      </c>
      <c r="AQ1613" s="374">
        <f t="shared" si="3461"/>
        <v>0</v>
      </c>
      <c r="AR1613" s="374">
        <f t="shared" si="3461"/>
        <v>0</v>
      </c>
      <c r="AS1613" s="615">
        <f t="shared" si="3459"/>
        <v>10094.416479520001</v>
      </c>
    </row>
    <row r="1614" spans="2:45">
      <c r="B1614" s="321" t="s">
        <v>780</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462">AE596*AE1607</f>
        <v>0</v>
      </c>
      <c r="AF1614" s="374">
        <f t="shared" si="3462"/>
        <v>972.47729183999991</v>
      </c>
      <c r="AG1614" s="374">
        <f t="shared" si="3462"/>
        <v>13320.318414480002</v>
      </c>
      <c r="AH1614" s="374">
        <f t="shared" si="3462"/>
        <v>43775.943472799998</v>
      </c>
      <c r="AI1614" s="374">
        <f t="shared" si="3462"/>
        <v>0</v>
      </c>
      <c r="AJ1614" s="374">
        <f t="shared" si="3462"/>
        <v>0</v>
      </c>
      <c r="AK1614" s="374">
        <f t="shared" si="3462"/>
        <v>0</v>
      </c>
      <c r="AL1614" s="374">
        <f t="shared" si="3462"/>
        <v>0</v>
      </c>
      <c r="AM1614" s="374">
        <f t="shared" si="3462"/>
        <v>0</v>
      </c>
      <c r="AN1614" s="374">
        <f t="shared" si="3462"/>
        <v>0</v>
      </c>
      <c r="AO1614" s="374">
        <f t="shared" si="3462"/>
        <v>0</v>
      </c>
      <c r="AP1614" s="374">
        <f t="shared" si="3462"/>
        <v>0</v>
      </c>
      <c r="AQ1614" s="374">
        <f t="shared" si="3462"/>
        <v>0</v>
      </c>
      <c r="AR1614" s="374">
        <f t="shared" si="3462"/>
        <v>0</v>
      </c>
      <c r="AS1614" s="615">
        <f t="shared" si="3459"/>
        <v>58068.739179119999</v>
      </c>
    </row>
    <row r="1615" spans="2:45">
      <c r="B1615" s="321" t="s">
        <v>781</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463">AE786*AE1607</f>
        <v>0</v>
      </c>
      <c r="AF1615" s="374">
        <f t="shared" si="3463"/>
        <v>2742.0654705189713</v>
      </c>
      <c r="AG1615" s="374">
        <f t="shared" si="3463"/>
        <v>10615.187352000001</v>
      </c>
      <c r="AH1615" s="374">
        <f t="shared" si="3463"/>
        <v>0</v>
      </c>
      <c r="AI1615" s="374">
        <f t="shared" si="3463"/>
        <v>0</v>
      </c>
      <c r="AJ1615" s="374">
        <f t="shared" si="3463"/>
        <v>0</v>
      </c>
      <c r="AK1615" s="374">
        <f t="shared" si="3463"/>
        <v>0</v>
      </c>
      <c r="AL1615" s="374">
        <f t="shared" si="3463"/>
        <v>0</v>
      </c>
      <c r="AM1615" s="374">
        <f t="shared" si="3463"/>
        <v>0</v>
      </c>
      <c r="AN1615" s="374">
        <f t="shared" si="3463"/>
        <v>0</v>
      </c>
      <c r="AO1615" s="374">
        <f t="shared" si="3463"/>
        <v>0</v>
      </c>
      <c r="AP1615" s="374">
        <f t="shared" si="3463"/>
        <v>0</v>
      </c>
      <c r="AQ1615" s="374">
        <f t="shared" si="3463"/>
        <v>0</v>
      </c>
      <c r="AR1615" s="374">
        <f t="shared" si="3463"/>
        <v>0</v>
      </c>
      <c r="AS1615" s="615">
        <f t="shared" si="3459"/>
        <v>13357.252822518973</v>
      </c>
    </row>
    <row r="1616" spans="2:45">
      <c r="B1616" s="321" t="s">
        <v>782</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464">AE981*AE1607</f>
        <v>0</v>
      </c>
      <c r="AF1616" s="374">
        <f t="shared" si="3464"/>
        <v>421.80463057671886</v>
      </c>
      <c r="AG1616" s="374">
        <f t="shared" si="3464"/>
        <v>5510.9029746036058</v>
      </c>
      <c r="AH1616" s="374">
        <f t="shared" si="3464"/>
        <v>0</v>
      </c>
      <c r="AI1616" s="374">
        <f t="shared" si="3464"/>
        <v>0</v>
      </c>
      <c r="AJ1616" s="374">
        <f t="shared" si="3464"/>
        <v>0</v>
      </c>
      <c r="AK1616" s="374">
        <f t="shared" si="3464"/>
        <v>0</v>
      </c>
      <c r="AL1616" s="374">
        <f t="shared" si="3464"/>
        <v>0</v>
      </c>
      <c r="AM1616" s="374">
        <f t="shared" si="3464"/>
        <v>0</v>
      </c>
      <c r="AN1616" s="374">
        <f t="shared" si="3464"/>
        <v>0</v>
      </c>
      <c r="AO1616" s="374">
        <f t="shared" si="3464"/>
        <v>0</v>
      </c>
      <c r="AP1616" s="374">
        <f t="shared" si="3464"/>
        <v>0</v>
      </c>
      <c r="AQ1616" s="374">
        <f t="shared" si="3464"/>
        <v>0</v>
      </c>
      <c r="AR1616" s="374">
        <f t="shared" si="3464"/>
        <v>0</v>
      </c>
      <c r="AS1616" s="615">
        <f t="shared" si="3459"/>
        <v>5932.7076051803251</v>
      </c>
    </row>
    <row r="1617" spans="1:45">
      <c r="B1617" s="321" t="s">
        <v>783</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465">AE1176*AE1607</f>
        <v>0</v>
      </c>
      <c r="AF1617" s="374">
        <f t="shared" si="3465"/>
        <v>1057.7155600000001</v>
      </c>
      <c r="AG1617" s="374">
        <f t="shared" si="3465"/>
        <v>2301.9020640000003</v>
      </c>
      <c r="AH1617" s="374">
        <f t="shared" si="3465"/>
        <v>0</v>
      </c>
      <c r="AI1617" s="374">
        <f t="shared" si="3465"/>
        <v>0</v>
      </c>
      <c r="AJ1617" s="374">
        <f t="shared" si="3465"/>
        <v>0</v>
      </c>
      <c r="AK1617" s="374">
        <f t="shared" si="3465"/>
        <v>0</v>
      </c>
      <c r="AL1617" s="374">
        <f t="shared" si="3465"/>
        <v>0</v>
      </c>
      <c r="AM1617" s="374">
        <f t="shared" si="3465"/>
        <v>0</v>
      </c>
      <c r="AN1617" s="374">
        <f t="shared" si="3465"/>
        <v>0</v>
      </c>
      <c r="AO1617" s="374">
        <f t="shared" si="3465"/>
        <v>0</v>
      </c>
      <c r="AP1617" s="374">
        <f t="shared" si="3465"/>
        <v>0</v>
      </c>
      <c r="AQ1617" s="374">
        <f t="shared" si="3465"/>
        <v>0</v>
      </c>
      <c r="AR1617" s="374">
        <f t="shared" si="3465"/>
        <v>0</v>
      </c>
      <c r="AS1617" s="615">
        <f t="shared" si="3459"/>
        <v>3359.6176240000004</v>
      </c>
    </row>
    <row r="1618" spans="1:45">
      <c r="B1618" s="321" t="s">
        <v>784</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466">AE1371*AE1607</f>
        <v>0</v>
      </c>
      <c r="AF1618" s="374">
        <f t="shared" si="3466"/>
        <v>0</v>
      </c>
      <c r="AG1618" s="374">
        <f t="shared" si="3466"/>
        <v>1186.8195668649967</v>
      </c>
      <c r="AH1618" s="374">
        <f t="shared" si="3466"/>
        <v>0</v>
      </c>
      <c r="AI1618" s="374">
        <f t="shared" si="3466"/>
        <v>0</v>
      </c>
      <c r="AJ1618" s="374">
        <f t="shared" si="3466"/>
        <v>0</v>
      </c>
      <c r="AK1618" s="374">
        <f t="shared" si="3466"/>
        <v>0</v>
      </c>
      <c r="AL1618" s="374">
        <f t="shared" si="3466"/>
        <v>0</v>
      </c>
      <c r="AM1618" s="374">
        <f t="shared" si="3466"/>
        <v>0</v>
      </c>
      <c r="AN1618" s="374">
        <f t="shared" si="3466"/>
        <v>0</v>
      </c>
      <c r="AO1618" s="374">
        <f t="shared" si="3466"/>
        <v>0</v>
      </c>
      <c r="AP1618" s="374">
        <f t="shared" si="3466"/>
        <v>0</v>
      </c>
      <c r="AQ1618" s="374">
        <f t="shared" si="3466"/>
        <v>0</v>
      </c>
      <c r="AR1618" s="374">
        <f t="shared" si="3466"/>
        <v>0</v>
      </c>
      <c r="AS1618" s="615">
        <f t="shared" si="3459"/>
        <v>1186.8195668649967</v>
      </c>
    </row>
    <row r="1619" spans="1:45">
      <c r="B1619" s="321" t="s">
        <v>785</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467">AE1565*AE1607</f>
        <v>0</v>
      </c>
      <c r="AF1619" s="374">
        <f t="shared" si="3467"/>
        <v>0</v>
      </c>
      <c r="AG1619" s="374">
        <f t="shared" si="3467"/>
        <v>0</v>
      </c>
      <c r="AH1619" s="374">
        <f t="shared" si="3467"/>
        <v>0</v>
      </c>
      <c r="AI1619" s="374">
        <f t="shared" si="3467"/>
        <v>0</v>
      </c>
      <c r="AJ1619" s="374">
        <f t="shared" si="3467"/>
        <v>0</v>
      </c>
      <c r="AK1619" s="374">
        <f t="shared" si="3467"/>
        <v>0</v>
      </c>
      <c r="AL1619" s="374">
        <f t="shared" si="3467"/>
        <v>0</v>
      </c>
      <c r="AM1619" s="374">
        <f t="shared" si="3467"/>
        <v>0</v>
      </c>
      <c r="AN1619" s="374">
        <f t="shared" si="3467"/>
        <v>0</v>
      </c>
      <c r="AO1619" s="374">
        <f t="shared" si="3467"/>
        <v>0</v>
      </c>
      <c r="AP1619" s="374">
        <f t="shared" si="3467"/>
        <v>0</v>
      </c>
      <c r="AQ1619" s="374">
        <f t="shared" si="3467"/>
        <v>0</v>
      </c>
      <c r="AR1619" s="374">
        <f t="shared" si="3467"/>
        <v>0</v>
      </c>
      <c r="AS1619" s="615">
        <f t="shared" si="3459"/>
        <v>0</v>
      </c>
    </row>
    <row r="1620" spans="1:45" ht="15.75">
      <c r="B1620" s="346" t="s">
        <v>900</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34440.929918855683</v>
      </c>
      <c r="AG1620" s="343">
        <f t="shared" ref="AG1620:AR1620" si="3468">SUM(AG1608:AG1619)</f>
        <v>51968.277982348598</v>
      </c>
      <c r="AH1620" s="343">
        <f t="shared" si="3468"/>
        <v>43775.943472799998</v>
      </c>
      <c r="AI1620" s="343">
        <f t="shared" si="3468"/>
        <v>0</v>
      </c>
      <c r="AJ1620" s="343">
        <f t="shared" si="3468"/>
        <v>0</v>
      </c>
      <c r="AK1620" s="343">
        <f t="shared" si="3468"/>
        <v>0</v>
      </c>
      <c r="AL1620" s="343">
        <f t="shared" si="3468"/>
        <v>0</v>
      </c>
      <c r="AM1620" s="343">
        <f t="shared" si="3468"/>
        <v>0</v>
      </c>
      <c r="AN1620" s="343">
        <f t="shared" si="3468"/>
        <v>0</v>
      </c>
      <c r="AO1620" s="343">
        <f t="shared" si="3468"/>
        <v>0</v>
      </c>
      <c r="AP1620" s="343">
        <f t="shared" si="3468"/>
        <v>0</v>
      </c>
      <c r="AQ1620" s="343">
        <f t="shared" si="3468"/>
        <v>0</v>
      </c>
      <c r="AR1620" s="343">
        <f t="shared" si="3468"/>
        <v>0</v>
      </c>
      <c r="AS1620" s="403">
        <f t="shared" si="3459"/>
        <v>130185.15137400429</v>
      </c>
    </row>
    <row r="1621" spans="1:45" ht="15.75">
      <c r="B1621" s="346" t="s">
        <v>901</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469">AF1605*AF1607</f>
        <v>0</v>
      </c>
      <c r="AG1621" s="344">
        <f t="shared" si="3469"/>
        <v>0</v>
      </c>
      <c r="AH1621" s="344">
        <f t="shared" si="3469"/>
        <v>0</v>
      </c>
      <c r="AI1621" s="344">
        <f t="shared" si="3469"/>
        <v>0</v>
      </c>
      <c r="AJ1621" s="344">
        <f t="shared" si="3469"/>
        <v>0</v>
      </c>
      <c r="AK1621" s="344">
        <f t="shared" si="3469"/>
        <v>0</v>
      </c>
      <c r="AL1621" s="344">
        <f t="shared" si="3469"/>
        <v>0</v>
      </c>
      <c r="AM1621" s="344">
        <f t="shared" si="3469"/>
        <v>0</v>
      </c>
      <c r="AN1621" s="344">
        <f t="shared" si="3469"/>
        <v>0</v>
      </c>
      <c r="AO1621" s="344">
        <f t="shared" si="3469"/>
        <v>0</v>
      </c>
      <c r="AP1621" s="344">
        <f t="shared" si="3469"/>
        <v>0</v>
      </c>
      <c r="AQ1621" s="344">
        <f t="shared" si="3469"/>
        <v>0</v>
      </c>
      <c r="AR1621" s="344">
        <f t="shared" si="3469"/>
        <v>0</v>
      </c>
      <c r="AS1621" s="403">
        <f>SUM(AE1621:AR1621)</f>
        <v>0</v>
      </c>
    </row>
    <row r="1622" spans="1:45" ht="15.75">
      <c r="B1622" s="346" t="s">
        <v>902</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130185.15137400429</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72"/>
      <c r="AF1623" s="772"/>
      <c r="AG1623" s="772"/>
      <c r="AH1623" s="772"/>
      <c r="AI1623" s="772"/>
      <c r="AJ1623" s="772"/>
      <c r="AK1623" s="772"/>
      <c r="AL1623" s="772"/>
      <c r="AM1623" s="772"/>
      <c r="AN1623" s="772"/>
      <c r="AO1623" s="772"/>
      <c r="AP1623" s="772"/>
      <c r="AQ1623" s="772"/>
      <c r="AR1623" s="772"/>
      <c r="AS1623" s="788"/>
    </row>
    <row r="1624" spans="1:45" ht="19.5" customHeight="1">
      <c r="B1624" s="364" t="s">
        <v>578</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61"/>
      <c r="C1625" s="762"/>
      <c r="D1625" s="743"/>
      <c r="E1625" s="743"/>
      <c r="F1625" s="743"/>
      <c r="G1625" s="743"/>
      <c r="H1625" s="743"/>
      <c r="I1625" s="743"/>
      <c r="J1625" s="743"/>
      <c r="K1625" s="743"/>
      <c r="L1625" s="743"/>
      <c r="M1625" s="743"/>
      <c r="N1625" s="743"/>
      <c r="O1625" s="743"/>
      <c r="P1625" s="743"/>
      <c r="Q1625" s="743"/>
      <c r="R1625" s="743"/>
      <c r="S1625" s="743"/>
      <c r="T1625" s="743"/>
      <c r="U1625" s="743"/>
      <c r="V1625" s="301"/>
      <c r="W1625" s="763"/>
      <c r="X1625" s="743"/>
      <c r="Y1625" s="743"/>
      <c r="Z1625" s="743"/>
      <c r="AA1625" s="743"/>
      <c r="AB1625" s="743"/>
      <c r="AC1625" s="743"/>
      <c r="AD1625" s="743"/>
      <c r="AE1625" s="252"/>
      <c r="AF1625" s="252"/>
      <c r="AG1625" s="252"/>
      <c r="AH1625" s="252"/>
      <c r="AI1625" s="252"/>
      <c r="AJ1625" s="252"/>
      <c r="AK1625" s="252"/>
      <c r="AL1625" s="252"/>
      <c r="AM1625" s="252"/>
      <c r="AN1625" s="252"/>
      <c r="AO1625" s="252"/>
      <c r="AP1625" s="252"/>
      <c r="AQ1625" s="252"/>
      <c r="AR1625" s="252"/>
      <c r="AS1625" s="253"/>
    </row>
    <row r="1626" spans="1:45" ht="15.75">
      <c r="B1626" s="277" t="s">
        <v>816</v>
      </c>
      <c r="C1626" s="278"/>
      <c r="D1626" s="579" t="s">
        <v>523</v>
      </c>
      <c r="E1626" s="250"/>
      <c r="F1626" s="579"/>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17" t="s">
        <v>211</v>
      </c>
      <c r="C1627" s="919" t="s">
        <v>33</v>
      </c>
      <c r="D1627" s="281" t="s">
        <v>421</v>
      </c>
      <c r="E1627" s="923" t="s">
        <v>209</v>
      </c>
      <c r="F1627" s="924"/>
      <c r="G1627" s="924"/>
      <c r="H1627" s="924"/>
      <c r="I1627" s="924"/>
      <c r="J1627" s="924"/>
      <c r="K1627" s="924"/>
      <c r="L1627" s="924"/>
      <c r="M1627" s="924"/>
      <c r="N1627" s="924"/>
      <c r="O1627" s="924"/>
      <c r="P1627" s="925"/>
      <c r="Q1627" s="921" t="s">
        <v>213</v>
      </c>
      <c r="R1627" s="281" t="s">
        <v>422</v>
      </c>
      <c r="S1627" s="914" t="s">
        <v>212</v>
      </c>
      <c r="T1627" s="915"/>
      <c r="U1627" s="915"/>
      <c r="V1627" s="915"/>
      <c r="W1627" s="915"/>
      <c r="X1627" s="915"/>
      <c r="Y1627" s="915"/>
      <c r="Z1627" s="915"/>
      <c r="AA1627" s="915"/>
      <c r="AB1627" s="915"/>
      <c r="AC1627" s="915"/>
      <c r="AD1627" s="926"/>
      <c r="AE1627" s="914" t="s">
        <v>242</v>
      </c>
      <c r="AF1627" s="915"/>
      <c r="AG1627" s="915"/>
      <c r="AH1627" s="915"/>
      <c r="AI1627" s="915"/>
      <c r="AJ1627" s="915"/>
      <c r="AK1627" s="915"/>
      <c r="AL1627" s="915"/>
      <c r="AM1627" s="915"/>
      <c r="AN1627" s="915"/>
      <c r="AO1627" s="915"/>
      <c r="AP1627" s="915"/>
      <c r="AQ1627" s="915"/>
      <c r="AR1627" s="915"/>
      <c r="AS1627" s="916"/>
    </row>
    <row r="1628" spans="1:45" ht="65.25" customHeight="1">
      <c r="B1628" s="918"/>
      <c r="C1628" s="920"/>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22"/>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GS&gt;50 kW</v>
      </c>
      <c r="AH1628" s="282" t="str">
        <f>'1.  LRAMVA Summary'!$G$53</f>
        <v>Streetlighting</v>
      </c>
      <c r="AI1628" s="282" t="str">
        <f>'1.  LRAMVA Summary'!$H$53</f>
        <v>USL</v>
      </c>
      <c r="AJ1628" s="282" t="str">
        <f>'1.  LRAMVA Summary'!$I$53</f>
        <v/>
      </c>
      <c r="AK1628" s="282" t="str">
        <f>'1.  LRAMVA Summary'!$J$53</f>
        <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hidden="1" customHeight="1" outlineLevel="1">
      <c r="A1629" s="521"/>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ollapsed="1">
      <c r="B1630" s="829"/>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34"/>
      <c r="AE1630" s="288" t="str">
        <f>'1.  LRAMVA Summary'!$D$54</f>
        <v>kWh</v>
      </c>
      <c r="AF1630" s="288" t="str">
        <f>'1.  LRAMVA Summary'!$E$54</f>
        <v>kWh</v>
      </c>
      <c r="AG1630" s="288" t="str">
        <f>'1.  LRAMVA Summary'!$F$54</f>
        <v>kW</v>
      </c>
      <c r="AH1630" s="288" t="str">
        <f>'1.  LRAMVA Summary'!$G$54</f>
        <v>kW</v>
      </c>
      <c r="AI1630" s="288" t="str">
        <f>'1.  LRAMVA Summary'!$H$54</f>
        <v>kWh</v>
      </c>
      <c r="AJ1630" s="288">
        <f>'1.  LRAMVA Summary'!$I$54</f>
        <v>0</v>
      </c>
      <c r="AK1630" s="288">
        <f>'1.  LRAMVA Summary'!$J$54</f>
        <v>0</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30" t="s">
        <v>963</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34"/>
      <c r="AE1631" s="832">
        <v>0</v>
      </c>
      <c r="AF1631" s="827">
        <v>0</v>
      </c>
      <c r="AG1631" s="827">
        <v>0</v>
      </c>
      <c r="AH1631" s="827">
        <v>0</v>
      </c>
      <c r="AI1631" s="827">
        <v>0</v>
      </c>
      <c r="AJ1631" s="827">
        <v>0</v>
      </c>
      <c r="AK1631" s="827">
        <v>0</v>
      </c>
      <c r="AL1631" s="827">
        <v>0</v>
      </c>
      <c r="AM1631" s="827">
        <v>0</v>
      </c>
      <c r="AN1631" s="827">
        <v>0</v>
      </c>
      <c r="AO1631" s="827">
        <v>0</v>
      </c>
      <c r="AP1631" s="827">
        <v>0</v>
      </c>
      <c r="AQ1631" s="827">
        <v>0</v>
      </c>
      <c r="AR1631" s="827">
        <v>0</v>
      </c>
      <c r="AS1631" s="828"/>
    </row>
    <row r="1632" spans="1:45" ht="15.75">
      <c r="B1632" s="831" t="s">
        <v>786</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35"/>
      <c r="AE1632" s="833">
        <f>HLOOKUP(AE1628,'2. LRAMVA Threshold'!$B$42:$Q$60,17,FALSE)</f>
        <v>0</v>
      </c>
      <c r="AF1632" s="833">
        <f>HLOOKUP(AF1628,'2. LRAMVA Threshold'!$B$42:$Q$60,17,FALSE)</f>
        <v>0</v>
      </c>
      <c r="AG1632" s="833">
        <f>HLOOKUP(AG1628,'2. LRAMVA Threshold'!$B$42:$Q$60,17,FALSE)</f>
        <v>0</v>
      </c>
      <c r="AH1632" s="833">
        <f>HLOOKUP(AH1628,'2. LRAMVA Threshold'!$B$42:$Q$60,17,FALSE)</f>
        <v>0</v>
      </c>
      <c r="AI1632" s="833">
        <f>HLOOKUP(AI1628,'2. LRAMVA Threshold'!$B$42:$Q$60,17,FALSE)</f>
        <v>0</v>
      </c>
      <c r="AJ1632" s="833">
        <f>HLOOKUP(AJ1628,'2. LRAMVA Threshold'!$B$42:$Q$60,17,FALSE)</f>
        <v>0</v>
      </c>
      <c r="AK1632" s="833">
        <f>HLOOKUP(AK1628,'2. LRAMVA Threshold'!$B$42:$Q$60,17,FALSE)</f>
        <v>0</v>
      </c>
      <c r="AL1632" s="833">
        <f>HLOOKUP(AL1628,'2. LRAMVA Threshold'!$B$42:$Q$60,17,FALSE)</f>
        <v>0</v>
      </c>
      <c r="AM1632" s="833">
        <f>HLOOKUP(AM1628,'2. LRAMVA Threshold'!$B$42:$Q$60,17,FALSE)</f>
        <v>0</v>
      </c>
      <c r="AN1632" s="833">
        <f>HLOOKUP(AN1628,'2. LRAMVA Threshold'!$B$42:$Q$60,17,FALSE)</f>
        <v>0</v>
      </c>
      <c r="AO1632" s="833">
        <f>HLOOKUP(AO1628,'2. LRAMVA Threshold'!$B$42:$Q$60,17,FALSE)</f>
        <v>0</v>
      </c>
      <c r="AP1632" s="833">
        <f>HLOOKUP(AP1628,'2. LRAMVA Threshold'!$B$42:$Q$60,17,FALSE)</f>
        <v>0</v>
      </c>
      <c r="AQ1632" s="833">
        <f>HLOOKUP(AQ1628,'2. LRAMVA Threshold'!$B$42:$Q$60,17,FALSE)</f>
        <v>0</v>
      </c>
      <c r="AR1632" s="833">
        <f>HLOOKUP(AR1628,'2. LRAMVA Threshold'!$B$42:$Q$60,17,FALSE)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744</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25">
        <f>HLOOKUP(AE35,'3.  Distribution Rates'!$C$122:$P$135,14,FALSE)</f>
        <v>0</v>
      </c>
      <c r="AF1634" s="825">
        <f>HLOOKUP(AF35,'3.  Distribution Rates'!$C$122:$P$135,14,FALSE)</f>
        <v>1.52E-2</v>
      </c>
      <c r="AG1634" s="338">
        <f>HLOOKUP(AG35,'3.  Distribution Rates'!$C$122:$P$135,14,FALSE)</f>
        <v>3.5882000000000001</v>
      </c>
      <c r="AH1634" s="338">
        <f>HLOOKUP(AH35,'3.  Distribution Rates'!$C$122:$P$135,14,FALSE)</f>
        <v>16.962</v>
      </c>
      <c r="AI1634" s="338">
        <f>HLOOKUP(AI35,'3.  Distribution Rates'!$C$122:$P$135,14,FALSE)</f>
        <v>1.32E-2</v>
      </c>
      <c r="AJ1634" s="338">
        <f>HLOOKUP(AJ35,'3.  Distribution Rates'!$C$122:$P$135,14,FALSE)</f>
        <v>0</v>
      </c>
      <c r="AK1634" s="338">
        <f>HLOOKUP(AK35,'3.  Distribution Rates'!$C$122:$P$135,14,FALSE)</f>
        <v>0</v>
      </c>
      <c r="AL1634" s="338">
        <f>HLOOKUP(AL35,'3.  Distribution Rates'!$C$122:$P$135,14,FALSE)</f>
        <v>0</v>
      </c>
      <c r="AM1634" s="338">
        <f>HLOOKUP(AM35,'3.  Distribution Rates'!$C$122:$P$135,14,FALSE)</f>
        <v>0</v>
      </c>
      <c r="AN1634" s="338">
        <f>HLOOKUP(AN35,'3.  Distribution Rates'!$C$122:$P$135,14,FALSE)</f>
        <v>0</v>
      </c>
      <c r="AO1634" s="338">
        <f>HLOOKUP(AO35,'3.  Distribution Rates'!$C$122:$P$135,14,FALSE)</f>
        <v>0</v>
      </c>
      <c r="AP1634" s="338">
        <f>HLOOKUP(AP35,'3.  Distribution Rates'!$C$122:$P$135,14,FALSE)</f>
        <v>0</v>
      </c>
      <c r="AQ1634" s="338">
        <f>HLOOKUP(AQ35,'3.  Distribution Rates'!$C$122:$P$135,14,FALSE)</f>
        <v>0</v>
      </c>
      <c r="AR1634" s="338">
        <f>HLOOKUP(AR35,'3.  Distribution Rates'!$C$122:$P$135,14,FALSE)</f>
        <v>0</v>
      </c>
      <c r="AS1634" s="440"/>
    </row>
    <row r="1635" spans="2:45">
      <c r="B1635" s="321" t="s">
        <v>787</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1841.7768286399998</v>
      </c>
      <c r="AG1635" s="374">
        <f>'4.  2011-2014 LRAM'!AO148*AG1634</f>
        <v>1940.7884865600001</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5">
        <f t="shared" ref="AS1635:AS1638" si="3470">SUM(AE1635:AR1635)</f>
        <v>3782.5653152</v>
      </c>
    </row>
    <row r="1636" spans="2:45">
      <c r="B1636" s="321" t="s">
        <v>788</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3851.1963360000004</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5">
        <f t="shared" si="3470"/>
        <v>3851.1963360000004</v>
      </c>
    </row>
    <row r="1637" spans="2:45">
      <c r="B1637" s="321" t="s">
        <v>789</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0</v>
      </c>
      <c r="AG1637" s="374">
        <f>'4.  2011-2014 LRAM'!AO423*AG1634</f>
        <v>0</v>
      </c>
      <c r="AH1637" s="374">
        <f>'4.  2011-2014 LRAM'!AP423*AH1634</f>
        <v>0</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5">
        <f t="shared" si="3470"/>
        <v>0</v>
      </c>
    </row>
    <row r="1638" spans="2:45">
      <c r="B1638" s="321" t="s">
        <v>790</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LRAM'!AM560*AE1634</f>
        <v>0</v>
      </c>
      <c r="AF1638" s="374">
        <f>'4.  2011-2014 LRAM'!AN560*AF1634</f>
        <v>0</v>
      </c>
      <c r="AG1638" s="374">
        <f>'4.  2011-2014 LRAM'!AO560*AG1634</f>
        <v>1834.28784</v>
      </c>
      <c r="AH1638" s="374">
        <f>'4.  2011-2014 LRAM'!AP560*AH1634</f>
        <v>0</v>
      </c>
      <c r="AI1638" s="374">
        <f>'4.  2011-2014 LRAM'!AQ560*AI1634</f>
        <v>0</v>
      </c>
      <c r="AJ1638" s="374">
        <f>'4.  2011-2014 LRAM'!AR560*AJ1634</f>
        <v>0</v>
      </c>
      <c r="AK1638" s="374">
        <f>'4.  2011-2014 LRAM'!AS560*AK1634</f>
        <v>0</v>
      </c>
      <c r="AL1638" s="374">
        <f>'4.  2011-2014 LRAM'!AT560*AL1634</f>
        <v>0</v>
      </c>
      <c r="AM1638" s="374">
        <f>'4.  2011-2014 LRAM'!AU560*AM1634</f>
        <v>0</v>
      </c>
      <c r="AN1638" s="374">
        <f>'4.  2011-2014 LRAM'!AV560*AN1634</f>
        <v>0</v>
      </c>
      <c r="AO1638" s="374">
        <f>'4.  2011-2014 LRAM'!AW560*AO1634</f>
        <v>0</v>
      </c>
      <c r="AP1638" s="374">
        <f>'4.  2011-2014 LRAM'!AX560*AP1634</f>
        <v>0</v>
      </c>
      <c r="AQ1638" s="374">
        <f>'4.  2011-2014 LRAM'!AY560*AQ1634</f>
        <v>0</v>
      </c>
      <c r="AR1638" s="374">
        <f>'4.  2011-2014 LRAM'!AZ560*AR1634</f>
        <v>0</v>
      </c>
      <c r="AS1638" s="615">
        <f t="shared" si="3470"/>
        <v>1834.28784</v>
      </c>
    </row>
    <row r="1639" spans="2:45">
      <c r="B1639" s="321" t="s">
        <v>791</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471">AE217*AE1634</f>
        <v>0</v>
      </c>
      <c r="AF1639" s="374">
        <f t="shared" si="3471"/>
        <v>6758.9737795200008</v>
      </c>
      <c r="AG1639" s="374">
        <f t="shared" si="3471"/>
        <v>3567.4487217599999</v>
      </c>
      <c r="AH1639" s="374">
        <f t="shared" si="3471"/>
        <v>0</v>
      </c>
      <c r="AI1639" s="374">
        <f t="shared" si="3471"/>
        <v>0</v>
      </c>
      <c r="AJ1639" s="374">
        <f t="shared" si="3471"/>
        <v>0</v>
      </c>
      <c r="AK1639" s="374">
        <f t="shared" si="3471"/>
        <v>0</v>
      </c>
      <c r="AL1639" s="374">
        <f t="shared" si="3471"/>
        <v>0</v>
      </c>
      <c r="AM1639" s="374">
        <f t="shared" si="3471"/>
        <v>0</v>
      </c>
      <c r="AN1639" s="374">
        <f t="shared" si="3471"/>
        <v>0</v>
      </c>
      <c r="AO1639" s="374">
        <f t="shared" si="3471"/>
        <v>0</v>
      </c>
      <c r="AP1639" s="374">
        <f t="shared" si="3471"/>
        <v>0</v>
      </c>
      <c r="AQ1639" s="374">
        <f t="shared" si="3471"/>
        <v>0</v>
      </c>
      <c r="AR1639" s="374">
        <f t="shared" si="3471"/>
        <v>0</v>
      </c>
      <c r="AS1639" s="615">
        <f>SUM(AE1639:AR1639)</f>
        <v>10326.422501280002</v>
      </c>
    </row>
    <row r="1640" spans="2:45">
      <c r="B1640" s="321" t="s">
        <v>792</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472">AE407*AE1634</f>
        <v>0</v>
      </c>
      <c r="AF1640" s="374">
        <f t="shared" si="3472"/>
        <v>6908.4393467200007</v>
      </c>
      <c r="AG1640" s="374">
        <f t="shared" si="3472"/>
        <v>3185.9771328000002</v>
      </c>
      <c r="AH1640" s="374">
        <f t="shared" si="3472"/>
        <v>0</v>
      </c>
      <c r="AI1640" s="374">
        <f t="shared" si="3472"/>
        <v>0</v>
      </c>
      <c r="AJ1640" s="374">
        <f t="shared" si="3472"/>
        <v>0</v>
      </c>
      <c r="AK1640" s="374">
        <f t="shared" si="3472"/>
        <v>0</v>
      </c>
      <c r="AL1640" s="374">
        <f t="shared" si="3472"/>
        <v>0</v>
      </c>
      <c r="AM1640" s="374">
        <f t="shared" si="3472"/>
        <v>0</v>
      </c>
      <c r="AN1640" s="374">
        <f t="shared" si="3472"/>
        <v>0</v>
      </c>
      <c r="AO1640" s="374">
        <f t="shared" si="3472"/>
        <v>0</v>
      </c>
      <c r="AP1640" s="374">
        <f t="shared" si="3472"/>
        <v>0</v>
      </c>
      <c r="AQ1640" s="374">
        <f t="shared" si="3472"/>
        <v>0</v>
      </c>
      <c r="AR1640" s="374">
        <f t="shared" si="3472"/>
        <v>0</v>
      </c>
      <c r="AS1640" s="615">
        <f t="shared" ref="AS1640:AS1647" si="3473">SUM(AE1640:AR1640)</f>
        <v>10094.416479520001</v>
      </c>
    </row>
    <row r="1641" spans="2:45">
      <c r="B1641" s="321" t="s">
        <v>793</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474">AE597*AE1634</f>
        <v>0</v>
      </c>
      <c r="AF1641" s="374">
        <f t="shared" si="3474"/>
        <v>863.66854783999986</v>
      </c>
      <c r="AG1641" s="374">
        <f t="shared" si="3474"/>
        <v>13319.814631200003</v>
      </c>
      <c r="AH1641" s="374">
        <f t="shared" si="3474"/>
        <v>43775.943472799998</v>
      </c>
      <c r="AI1641" s="374">
        <f t="shared" si="3474"/>
        <v>0</v>
      </c>
      <c r="AJ1641" s="374">
        <f t="shared" si="3474"/>
        <v>0</v>
      </c>
      <c r="AK1641" s="374">
        <f t="shared" si="3474"/>
        <v>0</v>
      </c>
      <c r="AL1641" s="374">
        <f t="shared" si="3474"/>
        <v>0</v>
      </c>
      <c r="AM1641" s="374">
        <f t="shared" si="3474"/>
        <v>0</v>
      </c>
      <c r="AN1641" s="374">
        <f t="shared" si="3474"/>
        <v>0</v>
      </c>
      <c r="AO1641" s="374">
        <f t="shared" si="3474"/>
        <v>0</v>
      </c>
      <c r="AP1641" s="374">
        <f t="shared" si="3474"/>
        <v>0</v>
      </c>
      <c r="AQ1641" s="374">
        <f t="shared" si="3474"/>
        <v>0</v>
      </c>
      <c r="AR1641" s="374">
        <f t="shared" si="3474"/>
        <v>0</v>
      </c>
      <c r="AS1641" s="615">
        <f t="shared" si="3473"/>
        <v>57959.426651839996</v>
      </c>
    </row>
    <row r="1642" spans="2:45">
      <c r="B1642" s="321" t="s">
        <v>794</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475">AE1634*AE787</f>
        <v>0</v>
      </c>
      <c r="AF1642" s="374">
        <f t="shared" si="3475"/>
        <v>2742.0654705189713</v>
      </c>
      <c r="AG1642" s="374">
        <f t="shared" si="3475"/>
        <v>10615.187352000001</v>
      </c>
      <c r="AH1642" s="374">
        <f t="shared" si="3475"/>
        <v>0</v>
      </c>
      <c r="AI1642" s="374">
        <f t="shared" si="3475"/>
        <v>0</v>
      </c>
      <c r="AJ1642" s="374">
        <f t="shared" si="3475"/>
        <v>0</v>
      </c>
      <c r="AK1642" s="374">
        <f t="shared" si="3475"/>
        <v>0</v>
      </c>
      <c r="AL1642" s="374">
        <f t="shared" si="3475"/>
        <v>0</v>
      </c>
      <c r="AM1642" s="374">
        <f t="shared" si="3475"/>
        <v>0</v>
      </c>
      <c r="AN1642" s="374">
        <f t="shared" si="3475"/>
        <v>0</v>
      </c>
      <c r="AO1642" s="374">
        <f t="shared" si="3475"/>
        <v>0</v>
      </c>
      <c r="AP1642" s="374">
        <f t="shared" si="3475"/>
        <v>0</v>
      </c>
      <c r="AQ1642" s="374">
        <f t="shared" si="3475"/>
        <v>0</v>
      </c>
      <c r="AR1642" s="374">
        <f t="shared" si="3475"/>
        <v>0</v>
      </c>
      <c r="AS1642" s="615">
        <f t="shared" si="3473"/>
        <v>13357.252822518973</v>
      </c>
    </row>
    <row r="1643" spans="2:45">
      <c r="B1643" s="321" t="s">
        <v>795</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476">AE982*AE1634</f>
        <v>0</v>
      </c>
      <c r="AF1643" s="374">
        <f t="shared" si="3476"/>
        <v>421.80463057671886</v>
      </c>
      <c r="AG1643" s="374">
        <f t="shared" si="3476"/>
        <v>5510.9029746036058</v>
      </c>
      <c r="AH1643" s="374">
        <f t="shared" si="3476"/>
        <v>0</v>
      </c>
      <c r="AI1643" s="374">
        <f t="shared" si="3476"/>
        <v>0</v>
      </c>
      <c r="AJ1643" s="374">
        <f t="shared" si="3476"/>
        <v>0</v>
      </c>
      <c r="AK1643" s="374">
        <f t="shared" si="3476"/>
        <v>0</v>
      </c>
      <c r="AL1643" s="374">
        <f t="shared" si="3476"/>
        <v>0</v>
      </c>
      <c r="AM1643" s="374">
        <f t="shared" si="3476"/>
        <v>0</v>
      </c>
      <c r="AN1643" s="374">
        <f t="shared" si="3476"/>
        <v>0</v>
      </c>
      <c r="AO1643" s="374">
        <f t="shared" si="3476"/>
        <v>0</v>
      </c>
      <c r="AP1643" s="374">
        <f t="shared" si="3476"/>
        <v>0</v>
      </c>
      <c r="AQ1643" s="374">
        <f t="shared" si="3476"/>
        <v>0</v>
      </c>
      <c r="AR1643" s="374">
        <f t="shared" si="3476"/>
        <v>0</v>
      </c>
      <c r="AS1643" s="615">
        <f t="shared" si="3473"/>
        <v>5932.7076051803251</v>
      </c>
    </row>
    <row r="1644" spans="2:45">
      <c r="B1644" s="321" t="s">
        <v>796</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477">AE1177*AE1634</f>
        <v>0</v>
      </c>
      <c r="AF1644" s="374">
        <f t="shared" si="3477"/>
        <v>1057.6866799999998</v>
      </c>
      <c r="AG1644" s="374">
        <f t="shared" si="3477"/>
        <v>2301.9020640000003</v>
      </c>
      <c r="AH1644" s="374">
        <f t="shared" si="3477"/>
        <v>0</v>
      </c>
      <c r="AI1644" s="374">
        <f t="shared" si="3477"/>
        <v>0</v>
      </c>
      <c r="AJ1644" s="374">
        <f t="shared" si="3477"/>
        <v>0</v>
      </c>
      <c r="AK1644" s="374">
        <f t="shared" si="3477"/>
        <v>0</v>
      </c>
      <c r="AL1644" s="374">
        <f t="shared" si="3477"/>
        <v>0</v>
      </c>
      <c r="AM1644" s="374">
        <f t="shared" si="3477"/>
        <v>0</v>
      </c>
      <c r="AN1644" s="374">
        <f t="shared" si="3477"/>
        <v>0</v>
      </c>
      <c r="AO1644" s="374">
        <f t="shared" si="3477"/>
        <v>0</v>
      </c>
      <c r="AP1644" s="374">
        <f t="shared" si="3477"/>
        <v>0</v>
      </c>
      <c r="AQ1644" s="374">
        <f t="shared" si="3477"/>
        <v>0</v>
      </c>
      <c r="AR1644" s="374">
        <f t="shared" si="3477"/>
        <v>0</v>
      </c>
      <c r="AS1644" s="615">
        <f t="shared" si="3473"/>
        <v>3359.5887440000001</v>
      </c>
    </row>
    <row r="1645" spans="2:45">
      <c r="B1645" s="321" t="s">
        <v>797</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478">AE1372*AE1634</f>
        <v>0</v>
      </c>
      <c r="AF1645" s="374">
        <f t="shared" si="3478"/>
        <v>0</v>
      </c>
      <c r="AG1645" s="374">
        <f t="shared" si="3478"/>
        <v>1186.7878534494266</v>
      </c>
      <c r="AH1645" s="374">
        <f t="shared" si="3478"/>
        <v>0</v>
      </c>
      <c r="AI1645" s="374">
        <f t="shared" si="3478"/>
        <v>0</v>
      </c>
      <c r="AJ1645" s="374">
        <f t="shared" si="3478"/>
        <v>0</v>
      </c>
      <c r="AK1645" s="374">
        <f t="shared" si="3478"/>
        <v>0</v>
      </c>
      <c r="AL1645" s="374">
        <f t="shared" si="3478"/>
        <v>0</v>
      </c>
      <c r="AM1645" s="374">
        <f t="shared" si="3478"/>
        <v>0</v>
      </c>
      <c r="AN1645" s="374">
        <f t="shared" si="3478"/>
        <v>0</v>
      </c>
      <c r="AO1645" s="374">
        <f t="shared" si="3478"/>
        <v>0</v>
      </c>
      <c r="AP1645" s="374">
        <f t="shared" si="3478"/>
        <v>0</v>
      </c>
      <c r="AQ1645" s="374">
        <f t="shared" si="3478"/>
        <v>0</v>
      </c>
      <c r="AR1645" s="374">
        <f t="shared" si="3478"/>
        <v>0</v>
      </c>
      <c r="AS1645" s="615">
        <f t="shared" si="3473"/>
        <v>1186.7878534494266</v>
      </c>
    </row>
    <row r="1646" spans="2:45">
      <c r="B1646" s="321" t="s">
        <v>798</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479">AE1566*AE1634</f>
        <v>0</v>
      </c>
      <c r="AF1646" s="374">
        <f t="shared" si="3479"/>
        <v>0</v>
      </c>
      <c r="AG1646" s="374">
        <f t="shared" si="3479"/>
        <v>0</v>
      </c>
      <c r="AH1646" s="374">
        <f t="shared" si="3479"/>
        <v>0</v>
      </c>
      <c r="AI1646" s="374">
        <f t="shared" si="3479"/>
        <v>0</v>
      </c>
      <c r="AJ1646" s="374">
        <f t="shared" si="3479"/>
        <v>0</v>
      </c>
      <c r="AK1646" s="374">
        <f t="shared" si="3479"/>
        <v>0</v>
      </c>
      <c r="AL1646" s="374">
        <f t="shared" si="3479"/>
        <v>0</v>
      </c>
      <c r="AM1646" s="374">
        <f t="shared" si="3479"/>
        <v>0</v>
      </c>
      <c r="AN1646" s="374">
        <f t="shared" si="3479"/>
        <v>0</v>
      </c>
      <c r="AO1646" s="374">
        <f t="shared" si="3479"/>
        <v>0</v>
      </c>
      <c r="AP1646" s="374">
        <f t="shared" si="3479"/>
        <v>0</v>
      </c>
      <c r="AQ1646" s="374">
        <f t="shared" si="3479"/>
        <v>0</v>
      </c>
      <c r="AR1646" s="374">
        <f t="shared" si="3479"/>
        <v>0</v>
      </c>
      <c r="AS1646" s="615">
        <f t="shared" si="3473"/>
        <v>0</v>
      </c>
    </row>
    <row r="1647" spans="2:45" ht="15.75">
      <c r="B1647" s="346" t="s">
        <v>903</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24445.611619815689</v>
      </c>
      <c r="AG1647" s="343">
        <f t="shared" ref="AG1647:AR1647" si="3480">SUM(AG1635:AG1646)</f>
        <v>43463.097056373037</v>
      </c>
      <c r="AH1647" s="343">
        <f t="shared" si="3480"/>
        <v>43775.943472799998</v>
      </c>
      <c r="AI1647" s="343">
        <f t="shared" si="3480"/>
        <v>0</v>
      </c>
      <c r="AJ1647" s="343">
        <f t="shared" si="3480"/>
        <v>0</v>
      </c>
      <c r="AK1647" s="343">
        <f t="shared" si="3480"/>
        <v>0</v>
      </c>
      <c r="AL1647" s="343">
        <f t="shared" si="3480"/>
        <v>0</v>
      </c>
      <c r="AM1647" s="343">
        <f t="shared" si="3480"/>
        <v>0</v>
      </c>
      <c r="AN1647" s="343">
        <f t="shared" si="3480"/>
        <v>0</v>
      </c>
      <c r="AO1647" s="343">
        <f t="shared" si="3480"/>
        <v>0</v>
      </c>
      <c r="AP1647" s="343">
        <f t="shared" si="3480"/>
        <v>0</v>
      </c>
      <c r="AQ1647" s="343">
        <f t="shared" si="3480"/>
        <v>0</v>
      </c>
      <c r="AR1647" s="343">
        <f t="shared" si="3480"/>
        <v>0</v>
      </c>
      <c r="AS1647" s="403">
        <f t="shared" si="3473"/>
        <v>111684.65214898871</v>
      </c>
    </row>
    <row r="1648" spans="2:45" ht="15.75">
      <c r="B1648" s="346" t="s">
        <v>904</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481">AF1632*AF1634</f>
        <v>0</v>
      </c>
      <c r="AG1648" s="344">
        <f t="shared" si="3481"/>
        <v>0</v>
      </c>
      <c r="AH1648" s="344">
        <f t="shared" si="3481"/>
        <v>0</v>
      </c>
      <c r="AI1648" s="344">
        <f t="shared" si="3481"/>
        <v>0</v>
      </c>
      <c r="AJ1648" s="344">
        <f t="shared" si="3481"/>
        <v>0</v>
      </c>
      <c r="AK1648" s="344">
        <f t="shared" si="3481"/>
        <v>0</v>
      </c>
      <c r="AL1648" s="344">
        <f t="shared" si="3481"/>
        <v>0</v>
      </c>
      <c r="AM1648" s="344">
        <f t="shared" si="3481"/>
        <v>0</v>
      </c>
      <c r="AN1648" s="344">
        <f t="shared" si="3481"/>
        <v>0</v>
      </c>
      <c r="AO1648" s="344">
        <f t="shared" si="3481"/>
        <v>0</v>
      </c>
      <c r="AP1648" s="344">
        <f t="shared" si="3481"/>
        <v>0</v>
      </c>
      <c r="AQ1648" s="344">
        <f t="shared" si="3481"/>
        <v>0</v>
      </c>
      <c r="AR1648" s="344">
        <f t="shared" si="3481"/>
        <v>0</v>
      </c>
      <c r="AS1648" s="403">
        <f>SUM(AE1648:AR1648)</f>
        <v>0</v>
      </c>
    </row>
    <row r="1649" spans="1:45" ht="15.75">
      <c r="B1649" s="346" t="s">
        <v>905</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111684.65214898871</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72"/>
      <c r="AF1650" s="772"/>
      <c r="AG1650" s="772"/>
      <c r="AH1650" s="772"/>
      <c r="AI1650" s="772"/>
      <c r="AJ1650" s="772"/>
      <c r="AK1650" s="772"/>
      <c r="AL1650" s="772"/>
      <c r="AM1650" s="772"/>
      <c r="AN1650" s="772"/>
      <c r="AO1650" s="772"/>
      <c r="AP1650" s="772"/>
      <c r="AQ1650" s="772"/>
      <c r="AR1650" s="772"/>
      <c r="AS1650" s="788"/>
    </row>
    <row r="1651" spans="1:45" ht="19.5" customHeight="1">
      <c r="B1651" s="364" t="s">
        <v>578</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61"/>
      <c r="C1652" s="762"/>
      <c r="D1652" s="743"/>
      <c r="E1652" s="743"/>
      <c r="F1652" s="743"/>
      <c r="G1652" s="743"/>
      <c r="H1652" s="743"/>
      <c r="I1652" s="743"/>
      <c r="J1652" s="743"/>
      <c r="K1652" s="743"/>
      <c r="L1652" s="743"/>
      <c r="M1652" s="743"/>
      <c r="N1652" s="743"/>
      <c r="O1652" s="743"/>
      <c r="P1652" s="743"/>
      <c r="Q1652" s="743"/>
      <c r="R1652" s="743"/>
      <c r="S1652" s="743"/>
      <c r="T1652" s="743"/>
      <c r="U1652" s="743"/>
      <c r="V1652" s="301"/>
      <c r="W1652" s="763"/>
      <c r="X1652" s="743"/>
      <c r="Y1652" s="743"/>
      <c r="Z1652" s="743"/>
      <c r="AA1652" s="743"/>
      <c r="AB1652" s="743"/>
      <c r="AC1652" s="743"/>
      <c r="AD1652" s="743"/>
      <c r="AE1652" s="252"/>
      <c r="AF1652" s="252"/>
      <c r="AG1652" s="252"/>
      <c r="AH1652" s="252"/>
      <c r="AI1652" s="252"/>
      <c r="AJ1652" s="252"/>
      <c r="AK1652" s="252"/>
      <c r="AL1652" s="252"/>
      <c r="AM1652" s="252"/>
      <c r="AN1652" s="252"/>
      <c r="AO1652" s="252"/>
      <c r="AP1652" s="252"/>
      <c r="AQ1652" s="252"/>
      <c r="AR1652" s="252"/>
      <c r="AS1652" s="253"/>
    </row>
    <row r="1653" spans="1:45" ht="15.75">
      <c r="B1653" s="277" t="s">
        <v>817</v>
      </c>
      <c r="C1653" s="278"/>
      <c r="D1653" s="579" t="s">
        <v>523</v>
      </c>
      <c r="E1653" s="250"/>
      <c r="F1653" s="579"/>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17" t="s">
        <v>211</v>
      </c>
      <c r="C1654" s="919" t="s">
        <v>33</v>
      </c>
      <c r="D1654" s="281" t="s">
        <v>421</v>
      </c>
      <c r="E1654" s="923" t="s">
        <v>209</v>
      </c>
      <c r="F1654" s="924"/>
      <c r="G1654" s="924"/>
      <c r="H1654" s="924"/>
      <c r="I1654" s="924"/>
      <c r="J1654" s="924"/>
      <c r="K1654" s="924"/>
      <c r="L1654" s="924"/>
      <c r="M1654" s="924"/>
      <c r="N1654" s="924"/>
      <c r="O1654" s="924"/>
      <c r="P1654" s="925"/>
      <c r="Q1654" s="921" t="s">
        <v>213</v>
      </c>
      <c r="R1654" s="281" t="s">
        <v>422</v>
      </c>
      <c r="S1654" s="914" t="s">
        <v>212</v>
      </c>
      <c r="T1654" s="915"/>
      <c r="U1654" s="915"/>
      <c r="V1654" s="915"/>
      <c r="W1654" s="915"/>
      <c r="X1654" s="915"/>
      <c r="Y1654" s="915"/>
      <c r="Z1654" s="915"/>
      <c r="AA1654" s="915"/>
      <c r="AB1654" s="915"/>
      <c r="AC1654" s="915"/>
      <c r="AD1654" s="926"/>
      <c r="AE1654" s="914" t="s">
        <v>242</v>
      </c>
      <c r="AF1654" s="915"/>
      <c r="AG1654" s="915"/>
      <c r="AH1654" s="915"/>
      <c r="AI1654" s="915"/>
      <c r="AJ1654" s="915"/>
      <c r="AK1654" s="915"/>
      <c r="AL1654" s="915"/>
      <c r="AM1654" s="915"/>
      <c r="AN1654" s="915"/>
      <c r="AO1654" s="915"/>
      <c r="AP1654" s="915"/>
      <c r="AQ1654" s="915"/>
      <c r="AR1654" s="915"/>
      <c r="AS1654" s="916"/>
    </row>
    <row r="1655" spans="1:45" ht="65.25" customHeight="1">
      <c r="B1655" s="918"/>
      <c r="C1655" s="920"/>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22"/>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GS&gt;50 kW</v>
      </c>
      <c r="AH1655" s="282" t="str">
        <f>'1.  LRAMVA Summary'!$G$53</f>
        <v>Streetlighting</v>
      </c>
      <c r="AI1655" s="282" t="str">
        <f>'1.  LRAMVA Summary'!$H$53</f>
        <v>USL</v>
      </c>
      <c r="AJ1655" s="282" t="str">
        <f>'1.  LRAMVA Summary'!$I$53</f>
        <v/>
      </c>
      <c r="AK1655" s="282" t="str">
        <f>'1.  LRAMVA Summary'!$J$53</f>
        <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hidden="1" customHeight="1" outlineLevel="1">
      <c r="A1656" s="521"/>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ollapsed="1">
      <c r="B1657" s="829"/>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34"/>
      <c r="AE1657" s="288" t="str">
        <f>'1.  LRAMVA Summary'!$D$54</f>
        <v>kWh</v>
      </c>
      <c r="AF1657" s="288" t="str">
        <f>'1.  LRAMVA Summary'!$E$54</f>
        <v>kWh</v>
      </c>
      <c r="AG1657" s="288" t="str">
        <f>'1.  LRAMVA Summary'!$F$54</f>
        <v>kW</v>
      </c>
      <c r="AH1657" s="288" t="str">
        <f>'1.  LRAMVA Summary'!$G$54</f>
        <v>kW</v>
      </c>
      <c r="AI1657" s="288" t="str">
        <f>'1.  LRAMVA Summary'!$H$54</f>
        <v>kWh</v>
      </c>
      <c r="AJ1657" s="288">
        <f>'1.  LRAMVA Summary'!$I$54</f>
        <v>0</v>
      </c>
      <c r="AK1657" s="288">
        <f>'1.  LRAMVA Summary'!$J$54</f>
        <v>0</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30" t="s">
        <v>964</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34"/>
      <c r="AE1658" s="832">
        <v>0</v>
      </c>
      <c r="AF1658" s="827">
        <v>0</v>
      </c>
      <c r="AG1658" s="827">
        <v>0</v>
      </c>
      <c r="AH1658" s="827">
        <v>0</v>
      </c>
      <c r="AI1658" s="827">
        <v>0</v>
      </c>
      <c r="AJ1658" s="827">
        <v>0</v>
      </c>
      <c r="AK1658" s="827">
        <v>0</v>
      </c>
      <c r="AL1658" s="827">
        <v>0</v>
      </c>
      <c r="AM1658" s="827">
        <v>0</v>
      </c>
      <c r="AN1658" s="827">
        <v>0</v>
      </c>
      <c r="AO1658" s="827">
        <v>0</v>
      </c>
      <c r="AP1658" s="827">
        <v>0</v>
      </c>
      <c r="AQ1658" s="827">
        <v>0</v>
      </c>
      <c r="AR1658" s="827">
        <v>0</v>
      </c>
      <c r="AS1658" s="828"/>
    </row>
    <row r="1659" spans="1:45" ht="15.75">
      <c r="B1659" s="831" t="s">
        <v>799</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35"/>
      <c r="AE1659" s="833">
        <f>HLOOKUP(AE1655,'2. LRAMVA Threshold'!$B$42:$Q$60,18,FALSE)</f>
        <v>0</v>
      </c>
      <c r="AF1659" s="833">
        <f>HLOOKUP(AF1655,'2. LRAMVA Threshold'!$B$42:$Q$60,18,FALSE)</f>
        <v>0</v>
      </c>
      <c r="AG1659" s="833">
        <f>HLOOKUP(AG1655,'2. LRAMVA Threshold'!$B$42:$Q$60,18,FALSE)</f>
        <v>0</v>
      </c>
      <c r="AH1659" s="833">
        <f>HLOOKUP(AH1655,'2. LRAMVA Threshold'!$B$42:$Q$60,18,FALSE)</f>
        <v>0</v>
      </c>
      <c r="AI1659" s="833">
        <f>HLOOKUP(AI1655,'2. LRAMVA Threshold'!$B$42:$Q$60,18,FALSE)</f>
        <v>0</v>
      </c>
      <c r="AJ1659" s="833">
        <f>HLOOKUP(AJ1655,'2. LRAMVA Threshold'!$B$42:$Q$60,18,FALSE)</f>
        <v>0</v>
      </c>
      <c r="AK1659" s="833">
        <f>HLOOKUP(AK1655,'2. LRAMVA Threshold'!$B$42:$Q$60,18,FALSE)</f>
        <v>0</v>
      </c>
      <c r="AL1659" s="833">
        <f>HLOOKUP(AL1655,'2. LRAMVA Threshold'!$B$42:$Q$60,18,FALSE)</f>
        <v>0</v>
      </c>
      <c r="AM1659" s="833">
        <f>HLOOKUP(AM1655,'2. LRAMVA Threshold'!$B$42:$Q$60,18,FALSE)</f>
        <v>0</v>
      </c>
      <c r="AN1659" s="833">
        <f>HLOOKUP(AN1655,'2. LRAMVA Threshold'!$B$42:$Q$60,18,FALSE)</f>
        <v>0</v>
      </c>
      <c r="AO1659" s="833">
        <f>HLOOKUP(AO1655,'2. LRAMVA Threshold'!$B$42:$Q$60,18,FALSE)</f>
        <v>0</v>
      </c>
      <c r="AP1659" s="833">
        <f>HLOOKUP(AP1655,'2. LRAMVA Threshold'!$B$42:$Q$60,18,FALSE)</f>
        <v>0</v>
      </c>
      <c r="AQ1659" s="833">
        <f>HLOOKUP(AQ1655,'2. LRAMVA Threshold'!$B$42:$Q$60,18,FALSE)</f>
        <v>0</v>
      </c>
      <c r="AR1659" s="833">
        <f>HLOOKUP(AR1655,'2. LRAMVA Threshold'!$B$42:$Q$60,18,FALSE)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744</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25">
        <f>HLOOKUP(AE35,'3.  Distribution Rates'!$C$122:$P$135,14,FALSE)</f>
        <v>0</v>
      </c>
      <c r="AF1661" s="825">
        <f>HLOOKUP(AF35,'3.  Distribution Rates'!$C$122:$P$135,14,FALSE)</f>
        <v>1.52E-2</v>
      </c>
      <c r="AG1661" s="338">
        <f>HLOOKUP(AG35,'3.  Distribution Rates'!$C$122:$P$135,14,FALSE)</f>
        <v>3.5882000000000001</v>
      </c>
      <c r="AH1661" s="338">
        <f>HLOOKUP(AH35,'3.  Distribution Rates'!$C$122:$P$135,14,FALSE)</f>
        <v>16.962</v>
      </c>
      <c r="AI1661" s="338">
        <f>HLOOKUP(AI35,'3.  Distribution Rates'!$C$122:$P$135,14,FALSE)</f>
        <v>1.32E-2</v>
      </c>
      <c r="AJ1661" s="338">
        <f>HLOOKUP(AJ35,'3.  Distribution Rates'!$C$122:$P$135,14,FALSE)</f>
        <v>0</v>
      </c>
      <c r="AK1661" s="338">
        <f>HLOOKUP(AK35,'3.  Distribution Rates'!$C$122:$P$135,14,FALSE)</f>
        <v>0</v>
      </c>
      <c r="AL1661" s="338">
        <f>HLOOKUP(AL35,'3.  Distribution Rates'!$C$122:$P$135,14,FALSE)</f>
        <v>0</v>
      </c>
      <c r="AM1661" s="338">
        <f>HLOOKUP(AM35,'3.  Distribution Rates'!$C$122:$P$135,14,FALSE)</f>
        <v>0</v>
      </c>
      <c r="AN1661" s="338">
        <f>HLOOKUP(AN35,'3.  Distribution Rates'!$C$122:$P$135,14,FALSE)</f>
        <v>0</v>
      </c>
      <c r="AO1661" s="338">
        <f>HLOOKUP(AO35,'3.  Distribution Rates'!$C$122:$P$135,14,FALSE)</f>
        <v>0</v>
      </c>
      <c r="AP1661" s="338">
        <f>HLOOKUP(AP35,'3.  Distribution Rates'!$C$122:$P$135,14,FALSE)</f>
        <v>0</v>
      </c>
      <c r="AQ1661" s="338">
        <f>HLOOKUP(AQ35,'3.  Distribution Rates'!$C$122:$P$135,14,FALSE)</f>
        <v>0</v>
      </c>
      <c r="AR1661" s="338">
        <f>HLOOKUP(AR35,'3.  Distribution Rates'!$C$122:$P$135,14,FALSE)</f>
        <v>0</v>
      </c>
      <c r="AS1661" s="440"/>
    </row>
    <row r="1662" spans="1:45">
      <c r="B1662" s="321" t="s">
        <v>800</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1841.7768286399998</v>
      </c>
      <c r="AG1662" s="374">
        <f>'4.  2011-2014 LRAM'!AO149*AG1661</f>
        <v>1940.7884865600001</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5">
        <f t="shared" ref="AS1662:AS1665" si="3482">SUM(AE1662:AR1662)</f>
        <v>3782.5653152</v>
      </c>
    </row>
    <row r="1663" spans="1:45">
      <c r="B1663" s="321" t="s">
        <v>801</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5">
        <f t="shared" si="3482"/>
        <v>0</v>
      </c>
    </row>
    <row r="1664" spans="1:45">
      <c r="B1664" s="321" t="s">
        <v>802</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LRAM'!AM425*AE1661</f>
        <v>0</v>
      </c>
      <c r="AF1664" s="374">
        <f>'4.  2011-2014 LRAM'!AN425*AF1661</f>
        <v>0</v>
      </c>
      <c r="AG1664" s="374">
        <f>'4.  2011-2014 LRAM'!AO425*AG1661</f>
        <v>0</v>
      </c>
      <c r="AH1664" s="374">
        <f>'4.  2011-2014 LRAM'!AP425*AH1661</f>
        <v>0</v>
      </c>
      <c r="AI1664" s="374">
        <f>'4.  2011-2014 LRAM'!AQ425*AI1661</f>
        <v>0</v>
      </c>
      <c r="AJ1664" s="374">
        <f>'4.  2011-2014 LRAM'!AR425*AJ1661</f>
        <v>0</v>
      </c>
      <c r="AK1664" s="374">
        <f>'4.  2011-2014 LRAM'!AS425*AK1661</f>
        <v>0</v>
      </c>
      <c r="AL1664" s="374">
        <f>'4.  2011-2014 LRAM'!AT425*AL1661</f>
        <v>0</v>
      </c>
      <c r="AM1664" s="374">
        <f>'4.  2011-2014 LRAM'!AU425*AM1661</f>
        <v>0</v>
      </c>
      <c r="AN1664" s="374">
        <f>'4.  2011-2014 LRAM'!AV425*AN1661</f>
        <v>0</v>
      </c>
      <c r="AO1664" s="374">
        <f>'4.  2011-2014 LRAM'!AW425*AO1661</f>
        <v>0</v>
      </c>
      <c r="AP1664" s="374">
        <f>'4.  2011-2014 LRAM'!AX425*AP1661</f>
        <v>0</v>
      </c>
      <c r="AQ1664" s="374">
        <f>'4.  2011-2014 LRAM'!AY425*AQ1661</f>
        <v>0</v>
      </c>
      <c r="AR1664" s="374">
        <f>'4.  2011-2014 LRAM'!AZ425*AR1661</f>
        <v>0</v>
      </c>
      <c r="AS1664" s="615">
        <f t="shared" si="3482"/>
        <v>0</v>
      </c>
    </row>
    <row r="1665" spans="2:45">
      <c r="B1665" s="321" t="s">
        <v>803</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LRAM'!AM561*AE1661</f>
        <v>0</v>
      </c>
      <c r="AF1665" s="374">
        <f>'4.  2011-2014 LRAM'!AN561*AF1661</f>
        <v>0</v>
      </c>
      <c r="AG1665" s="374">
        <f>'4.  2011-2014 LRAM'!AO561*AG1661</f>
        <v>1834.28784</v>
      </c>
      <c r="AH1665" s="374">
        <f>'4.  2011-2014 LRAM'!AP561*AH1661</f>
        <v>0</v>
      </c>
      <c r="AI1665" s="374">
        <f>'4.  2011-2014 LRAM'!AQ561*AI1661</f>
        <v>0</v>
      </c>
      <c r="AJ1665" s="374">
        <f>'4.  2011-2014 LRAM'!AR561*AJ1661</f>
        <v>0</v>
      </c>
      <c r="AK1665" s="374">
        <f>'4.  2011-2014 LRAM'!AS561*AK1661</f>
        <v>0</v>
      </c>
      <c r="AL1665" s="374">
        <f>'4.  2011-2014 LRAM'!AT561*AL1661</f>
        <v>0</v>
      </c>
      <c r="AM1665" s="374">
        <f>'4.  2011-2014 LRAM'!AU561*AM1661</f>
        <v>0</v>
      </c>
      <c r="AN1665" s="374">
        <f>'4.  2011-2014 LRAM'!AV561*AN1661</f>
        <v>0</v>
      </c>
      <c r="AO1665" s="374">
        <f>'4.  2011-2014 LRAM'!AW561*AO1661</f>
        <v>0</v>
      </c>
      <c r="AP1665" s="374">
        <f>'4.  2011-2014 LRAM'!AX561*AP1661</f>
        <v>0</v>
      </c>
      <c r="AQ1665" s="374">
        <f>'4.  2011-2014 LRAM'!AY561*AQ1661</f>
        <v>0</v>
      </c>
      <c r="AR1665" s="374">
        <f>'4.  2011-2014 LRAM'!AZ561*AR1661</f>
        <v>0</v>
      </c>
      <c r="AS1665" s="615">
        <f t="shared" si="3482"/>
        <v>1834.28784</v>
      </c>
    </row>
    <row r="1666" spans="2:45">
      <c r="B1666" s="321" t="s">
        <v>804</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483">AE218*AE1661</f>
        <v>0</v>
      </c>
      <c r="AF1666" s="374">
        <f t="shared" si="3483"/>
        <v>5039.6561795200014</v>
      </c>
      <c r="AG1666" s="374">
        <f t="shared" si="3483"/>
        <v>3567.4487217599999</v>
      </c>
      <c r="AH1666" s="374">
        <f t="shared" si="3483"/>
        <v>0</v>
      </c>
      <c r="AI1666" s="374">
        <f t="shared" si="3483"/>
        <v>0</v>
      </c>
      <c r="AJ1666" s="374">
        <f t="shared" si="3483"/>
        <v>0</v>
      </c>
      <c r="AK1666" s="374">
        <f t="shared" si="3483"/>
        <v>0</v>
      </c>
      <c r="AL1666" s="374">
        <f t="shared" si="3483"/>
        <v>0</v>
      </c>
      <c r="AM1666" s="374">
        <f t="shared" si="3483"/>
        <v>0</v>
      </c>
      <c r="AN1666" s="374">
        <f t="shared" si="3483"/>
        <v>0</v>
      </c>
      <c r="AO1666" s="374">
        <f t="shared" si="3483"/>
        <v>0</v>
      </c>
      <c r="AP1666" s="374">
        <f t="shared" si="3483"/>
        <v>0</v>
      </c>
      <c r="AQ1666" s="374">
        <f t="shared" si="3483"/>
        <v>0</v>
      </c>
      <c r="AR1666" s="374">
        <f t="shared" si="3483"/>
        <v>0</v>
      </c>
      <c r="AS1666" s="615">
        <f>SUM(AE1666:AR1666)</f>
        <v>8607.1049012800013</v>
      </c>
    </row>
    <row r="1667" spans="2:45">
      <c r="B1667" s="321" t="s">
        <v>805</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484">AE408*AE1661</f>
        <v>0</v>
      </c>
      <c r="AF1667" s="374">
        <f t="shared" si="3484"/>
        <v>6659.3873467200001</v>
      </c>
      <c r="AG1667" s="374">
        <f t="shared" si="3484"/>
        <v>3185.9771328000002</v>
      </c>
      <c r="AH1667" s="374">
        <f t="shared" si="3484"/>
        <v>0</v>
      </c>
      <c r="AI1667" s="374">
        <f t="shared" si="3484"/>
        <v>0</v>
      </c>
      <c r="AJ1667" s="374">
        <f t="shared" si="3484"/>
        <v>0</v>
      </c>
      <c r="AK1667" s="374">
        <f t="shared" si="3484"/>
        <v>0</v>
      </c>
      <c r="AL1667" s="374">
        <f t="shared" si="3484"/>
        <v>0</v>
      </c>
      <c r="AM1667" s="374">
        <f t="shared" si="3484"/>
        <v>0</v>
      </c>
      <c r="AN1667" s="374">
        <f t="shared" si="3484"/>
        <v>0</v>
      </c>
      <c r="AO1667" s="374">
        <f t="shared" si="3484"/>
        <v>0</v>
      </c>
      <c r="AP1667" s="374">
        <f t="shared" si="3484"/>
        <v>0</v>
      </c>
      <c r="AQ1667" s="374">
        <f t="shared" si="3484"/>
        <v>0</v>
      </c>
      <c r="AR1667" s="374">
        <f t="shared" si="3484"/>
        <v>0</v>
      </c>
      <c r="AS1667" s="615">
        <f>SUM(AE1667:AR1667)</f>
        <v>9845.3644795199998</v>
      </c>
    </row>
    <row r="1668" spans="2:45">
      <c r="B1668" s="321" t="s">
        <v>806</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485">AE598*AE1661</f>
        <v>0</v>
      </c>
      <c r="AF1668" s="374">
        <f t="shared" si="3485"/>
        <v>783.26994751999996</v>
      </c>
      <c r="AG1668" s="374" t="e">
        <f t="shared" si="3485"/>
        <v>#NAME?</v>
      </c>
      <c r="AH1668" s="374" t="e">
        <f t="shared" si="3485"/>
        <v>#NAME?</v>
      </c>
      <c r="AI1668" s="374">
        <f t="shared" si="3485"/>
        <v>0</v>
      </c>
      <c r="AJ1668" s="374">
        <f t="shared" si="3485"/>
        <v>0</v>
      </c>
      <c r="AK1668" s="374">
        <f t="shared" si="3485"/>
        <v>0</v>
      </c>
      <c r="AL1668" s="374">
        <f t="shared" si="3485"/>
        <v>0</v>
      </c>
      <c r="AM1668" s="374">
        <f t="shared" si="3485"/>
        <v>0</v>
      </c>
      <c r="AN1668" s="374">
        <f t="shared" si="3485"/>
        <v>0</v>
      </c>
      <c r="AO1668" s="374">
        <f t="shared" si="3485"/>
        <v>0</v>
      </c>
      <c r="AP1668" s="374">
        <f t="shared" si="3485"/>
        <v>0</v>
      </c>
      <c r="AQ1668" s="374">
        <f t="shared" si="3485"/>
        <v>0</v>
      </c>
      <c r="AR1668" s="374">
        <f t="shared" si="3485"/>
        <v>0</v>
      </c>
      <c r="AS1668" s="615" t="e">
        <f>SUM(AE1668:AR1668)</f>
        <v>#NAME?</v>
      </c>
    </row>
    <row r="1669" spans="2:45">
      <c r="B1669" s="321" t="s">
        <v>807</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486">AE788*AE1661</f>
        <v>0</v>
      </c>
      <c r="AF1669" s="374">
        <f t="shared" si="3486"/>
        <v>2742.0654705189713</v>
      </c>
      <c r="AG1669" s="374">
        <f t="shared" si="3486"/>
        <v>10615.187352000001</v>
      </c>
      <c r="AH1669" s="374">
        <f t="shared" si="3486"/>
        <v>0</v>
      </c>
      <c r="AI1669" s="374">
        <f t="shared" si="3486"/>
        <v>0</v>
      </c>
      <c r="AJ1669" s="374">
        <f t="shared" si="3486"/>
        <v>0</v>
      </c>
      <c r="AK1669" s="374">
        <f t="shared" si="3486"/>
        <v>0</v>
      </c>
      <c r="AL1669" s="374">
        <f t="shared" si="3486"/>
        <v>0</v>
      </c>
      <c r="AM1669" s="374">
        <f t="shared" si="3486"/>
        <v>0</v>
      </c>
      <c r="AN1669" s="374">
        <f t="shared" si="3486"/>
        <v>0</v>
      </c>
      <c r="AO1669" s="374">
        <f t="shared" si="3486"/>
        <v>0</v>
      </c>
      <c r="AP1669" s="374">
        <f t="shared" si="3486"/>
        <v>0</v>
      </c>
      <c r="AQ1669" s="374">
        <f t="shared" si="3486"/>
        <v>0</v>
      </c>
      <c r="AR1669" s="374">
        <f t="shared" si="3486"/>
        <v>0</v>
      </c>
      <c r="AS1669" s="615">
        <f t="shared" ref="AS1669:AS1674" si="3487">SUM(AE1669:AR1669)</f>
        <v>13357.252822518973</v>
      </c>
    </row>
    <row r="1670" spans="2:45">
      <c r="B1670" s="321" t="s">
        <v>808</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488">AE983*AE1661</f>
        <v>0</v>
      </c>
      <c r="AF1670" s="374">
        <f t="shared" si="3488"/>
        <v>421.80463057671886</v>
      </c>
      <c r="AG1670" s="374">
        <f t="shared" si="3488"/>
        <v>5510.9029746036058</v>
      </c>
      <c r="AH1670" s="374">
        <f t="shared" si="3488"/>
        <v>0</v>
      </c>
      <c r="AI1670" s="374">
        <f t="shared" si="3488"/>
        <v>0</v>
      </c>
      <c r="AJ1670" s="374">
        <f t="shared" si="3488"/>
        <v>0</v>
      </c>
      <c r="AK1670" s="374">
        <f t="shared" si="3488"/>
        <v>0</v>
      </c>
      <c r="AL1670" s="374">
        <f t="shared" si="3488"/>
        <v>0</v>
      </c>
      <c r="AM1670" s="374">
        <f t="shared" si="3488"/>
        <v>0</v>
      </c>
      <c r="AN1670" s="374">
        <f t="shared" si="3488"/>
        <v>0</v>
      </c>
      <c r="AO1670" s="374">
        <f t="shared" si="3488"/>
        <v>0</v>
      </c>
      <c r="AP1670" s="374">
        <f t="shared" si="3488"/>
        <v>0</v>
      </c>
      <c r="AQ1670" s="374">
        <f t="shared" si="3488"/>
        <v>0</v>
      </c>
      <c r="AR1670" s="374">
        <f t="shared" si="3488"/>
        <v>0</v>
      </c>
      <c r="AS1670" s="615">
        <f t="shared" si="3487"/>
        <v>5932.7076051803251</v>
      </c>
    </row>
    <row r="1671" spans="2:45">
      <c r="B1671" s="321" t="s">
        <v>809</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489">AE1178*AE1661</f>
        <v>0</v>
      </c>
      <c r="AF1671" s="374">
        <f t="shared" si="3489"/>
        <v>1057.6866799999998</v>
      </c>
      <c r="AG1671" s="374">
        <f t="shared" si="3489"/>
        <v>2301.9020640000003</v>
      </c>
      <c r="AH1671" s="374">
        <f t="shared" si="3489"/>
        <v>0</v>
      </c>
      <c r="AI1671" s="374">
        <f t="shared" si="3489"/>
        <v>0</v>
      </c>
      <c r="AJ1671" s="374">
        <f t="shared" si="3489"/>
        <v>0</v>
      </c>
      <c r="AK1671" s="374">
        <f t="shared" si="3489"/>
        <v>0</v>
      </c>
      <c r="AL1671" s="374">
        <f t="shared" si="3489"/>
        <v>0</v>
      </c>
      <c r="AM1671" s="374">
        <f t="shared" si="3489"/>
        <v>0</v>
      </c>
      <c r="AN1671" s="374">
        <f t="shared" si="3489"/>
        <v>0</v>
      </c>
      <c r="AO1671" s="374">
        <f t="shared" si="3489"/>
        <v>0</v>
      </c>
      <c r="AP1671" s="374">
        <f t="shared" si="3489"/>
        <v>0</v>
      </c>
      <c r="AQ1671" s="374">
        <f t="shared" si="3489"/>
        <v>0</v>
      </c>
      <c r="AR1671" s="374">
        <f t="shared" si="3489"/>
        <v>0</v>
      </c>
      <c r="AS1671" s="615">
        <f t="shared" si="3487"/>
        <v>3359.5887440000001</v>
      </c>
    </row>
    <row r="1672" spans="2:45">
      <c r="B1672" s="321" t="s">
        <v>810</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490">AE1373*AE1661</f>
        <v>0</v>
      </c>
      <c r="AF1672" s="374">
        <f t="shared" si="3490"/>
        <v>0</v>
      </c>
      <c r="AG1672" s="374">
        <f t="shared" si="3490"/>
        <v>1186.7878534494266</v>
      </c>
      <c r="AH1672" s="374">
        <f t="shared" si="3490"/>
        <v>0</v>
      </c>
      <c r="AI1672" s="374">
        <f t="shared" si="3490"/>
        <v>0</v>
      </c>
      <c r="AJ1672" s="374">
        <f t="shared" si="3490"/>
        <v>0</v>
      </c>
      <c r="AK1672" s="374">
        <f t="shared" si="3490"/>
        <v>0</v>
      </c>
      <c r="AL1672" s="374">
        <f t="shared" si="3490"/>
        <v>0</v>
      </c>
      <c r="AM1672" s="374">
        <f t="shared" si="3490"/>
        <v>0</v>
      </c>
      <c r="AN1672" s="374">
        <f t="shared" si="3490"/>
        <v>0</v>
      </c>
      <c r="AO1672" s="374">
        <f t="shared" si="3490"/>
        <v>0</v>
      </c>
      <c r="AP1672" s="374">
        <f t="shared" si="3490"/>
        <v>0</v>
      </c>
      <c r="AQ1672" s="374">
        <f t="shared" si="3490"/>
        <v>0</v>
      </c>
      <c r="AR1672" s="374">
        <f t="shared" si="3490"/>
        <v>0</v>
      </c>
      <c r="AS1672" s="615">
        <f t="shared" si="3487"/>
        <v>1186.7878534494266</v>
      </c>
    </row>
    <row r="1673" spans="2:45">
      <c r="B1673" s="321" t="s">
        <v>811</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491">AE1567*AE1661</f>
        <v>0</v>
      </c>
      <c r="AF1673" s="374">
        <f t="shared" si="3491"/>
        <v>0</v>
      </c>
      <c r="AG1673" s="374">
        <f t="shared" si="3491"/>
        <v>0</v>
      </c>
      <c r="AH1673" s="374">
        <f t="shared" si="3491"/>
        <v>0</v>
      </c>
      <c r="AI1673" s="374">
        <f t="shared" si="3491"/>
        <v>0</v>
      </c>
      <c r="AJ1673" s="374">
        <f t="shared" si="3491"/>
        <v>0</v>
      </c>
      <c r="AK1673" s="374">
        <f t="shared" si="3491"/>
        <v>0</v>
      </c>
      <c r="AL1673" s="374">
        <f t="shared" si="3491"/>
        <v>0</v>
      </c>
      <c r="AM1673" s="374">
        <f t="shared" si="3491"/>
        <v>0</v>
      </c>
      <c r="AN1673" s="374">
        <f t="shared" si="3491"/>
        <v>0</v>
      </c>
      <c r="AO1673" s="374">
        <f t="shared" si="3491"/>
        <v>0</v>
      </c>
      <c r="AP1673" s="374">
        <f t="shared" si="3491"/>
        <v>0</v>
      </c>
      <c r="AQ1673" s="374">
        <f t="shared" si="3491"/>
        <v>0</v>
      </c>
      <c r="AR1673" s="374">
        <f t="shared" si="3491"/>
        <v>0</v>
      </c>
      <c r="AS1673" s="615">
        <f t="shared" si="3487"/>
        <v>0</v>
      </c>
    </row>
    <row r="1674" spans="2:45" ht="15.75">
      <c r="B1674" s="346" t="s">
        <v>906</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492">SUM(AF1662:AF1673)</f>
        <v>18545.647083495693</v>
      </c>
      <c r="AG1674" s="343" t="e">
        <f t="shared" si="3492"/>
        <v>#NAME?</v>
      </c>
      <c r="AH1674" s="343" t="e">
        <f t="shared" si="3492"/>
        <v>#NAME?</v>
      </c>
      <c r="AI1674" s="343">
        <f t="shared" si="3492"/>
        <v>0</v>
      </c>
      <c r="AJ1674" s="343">
        <f t="shared" si="3492"/>
        <v>0</v>
      </c>
      <c r="AK1674" s="343">
        <f t="shared" si="3492"/>
        <v>0</v>
      </c>
      <c r="AL1674" s="343">
        <f t="shared" si="3492"/>
        <v>0</v>
      </c>
      <c r="AM1674" s="343">
        <f t="shared" si="3492"/>
        <v>0</v>
      </c>
      <c r="AN1674" s="343">
        <f t="shared" si="3492"/>
        <v>0</v>
      </c>
      <c r="AO1674" s="343">
        <f t="shared" si="3492"/>
        <v>0</v>
      </c>
      <c r="AP1674" s="343">
        <f t="shared" si="3492"/>
        <v>0</v>
      </c>
      <c r="AQ1674" s="343">
        <f t="shared" si="3492"/>
        <v>0</v>
      </c>
      <c r="AR1674" s="343">
        <f t="shared" si="3492"/>
        <v>0</v>
      </c>
      <c r="AS1674" s="403" t="e">
        <f t="shared" si="3487"/>
        <v>#NAME?</v>
      </c>
    </row>
    <row r="1675" spans="2:45" ht="15.75">
      <c r="B1675" s="346" t="s">
        <v>907</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493">AF1659*AF1661</f>
        <v>0</v>
      </c>
      <c r="AG1675" s="344">
        <f t="shared" si="3493"/>
        <v>0</v>
      </c>
      <c r="AH1675" s="344">
        <f t="shared" si="3493"/>
        <v>0</v>
      </c>
      <c r="AI1675" s="344">
        <f t="shared" si="3493"/>
        <v>0</v>
      </c>
      <c r="AJ1675" s="344">
        <f t="shared" si="3493"/>
        <v>0</v>
      </c>
      <c r="AK1675" s="344">
        <f t="shared" si="3493"/>
        <v>0</v>
      </c>
      <c r="AL1675" s="344">
        <f t="shared" si="3493"/>
        <v>0</v>
      </c>
      <c r="AM1675" s="344">
        <f t="shared" si="3493"/>
        <v>0</v>
      </c>
      <c r="AN1675" s="344">
        <f t="shared" si="3493"/>
        <v>0</v>
      </c>
      <c r="AO1675" s="344">
        <f t="shared" si="3493"/>
        <v>0</v>
      </c>
      <c r="AP1675" s="344">
        <f t="shared" si="3493"/>
        <v>0</v>
      </c>
      <c r="AQ1675" s="344">
        <f t="shared" si="3493"/>
        <v>0</v>
      </c>
      <c r="AR1675" s="344">
        <f t="shared" si="3493"/>
        <v>0</v>
      </c>
      <c r="AS1675" s="403">
        <f>SUM(AE1675:AR1675)</f>
        <v>0</v>
      </c>
    </row>
    <row r="1676" spans="2:45" ht="15.75">
      <c r="B1676" s="346" t="s">
        <v>908</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t="e">
        <f>AS1674-AS1675</f>
        <v>#NAME?</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72"/>
      <c r="AF1677" s="772"/>
      <c r="AG1677" s="772"/>
      <c r="AH1677" s="772"/>
      <c r="AI1677" s="772"/>
      <c r="AJ1677" s="772"/>
      <c r="AK1677" s="772"/>
      <c r="AL1677" s="772"/>
      <c r="AM1677" s="772"/>
      <c r="AN1677" s="772"/>
      <c r="AO1677" s="772"/>
      <c r="AP1677" s="772"/>
      <c r="AQ1677" s="772"/>
      <c r="AR1677" s="772"/>
      <c r="AS1677" s="788"/>
    </row>
    <row r="1678" spans="2:45" ht="19.5" customHeight="1">
      <c r="B1678" s="364" t="s">
        <v>578</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61"/>
      <c r="C1679" s="762"/>
      <c r="D1679" s="743"/>
      <c r="E1679" s="743"/>
      <c r="F1679" s="743"/>
      <c r="G1679" s="743"/>
      <c r="H1679" s="743"/>
      <c r="I1679" s="743"/>
      <c r="J1679" s="743"/>
      <c r="K1679" s="743"/>
      <c r="L1679" s="743"/>
      <c r="M1679" s="743"/>
      <c r="N1679" s="743"/>
      <c r="O1679" s="743"/>
      <c r="P1679" s="743"/>
      <c r="Q1679" s="743"/>
      <c r="R1679" s="743"/>
      <c r="S1679" s="743"/>
      <c r="T1679" s="743"/>
      <c r="U1679" s="743"/>
      <c r="V1679" s="301"/>
      <c r="W1679" s="763"/>
      <c r="X1679" s="743"/>
      <c r="Y1679" s="743"/>
      <c r="Z1679" s="743"/>
      <c r="AA1679" s="743"/>
      <c r="AB1679" s="743"/>
      <c r="AC1679" s="743"/>
      <c r="AD1679" s="743"/>
      <c r="AE1679" s="252"/>
      <c r="AF1679" s="252"/>
      <c r="AG1679" s="252"/>
      <c r="AH1679" s="252"/>
      <c r="AI1679" s="252"/>
      <c r="AJ1679" s="252"/>
      <c r="AK1679" s="252"/>
      <c r="AL1679" s="252"/>
      <c r="AM1679" s="252"/>
      <c r="AN1679" s="252"/>
      <c r="AO1679" s="252"/>
      <c r="AP1679" s="252"/>
      <c r="AQ1679" s="252"/>
      <c r="AR1679" s="252"/>
      <c r="AS1679" s="253"/>
    </row>
    <row r="1680" spans="2:45" ht="15.75">
      <c r="B1680" s="277" t="s">
        <v>818</v>
      </c>
      <c r="C1680" s="278"/>
      <c r="D1680" s="579" t="s">
        <v>523</v>
      </c>
      <c r="E1680" s="250"/>
      <c r="F1680" s="579"/>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17" t="s">
        <v>211</v>
      </c>
      <c r="C1681" s="919" t="s">
        <v>33</v>
      </c>
      <c r="D1681" s="281" t="s">
        <v>421</v>
      </c>
      <c r="E1681" s="923" t="s">
        <v>209</v>
      </c>
      <c r="F1681" s="924"/>
      <c r="G1681" s="924"/>
      <c r="H1681" s="924"/>
      <c r="I1681" s="924"/>
      <c r="J1681" s="924"/>
      <c r="K1681" s="924"/>
      <c r="L1681" s="924"/>
      <c r="M1681" s="924"/>
      <c r="N1681" s="924"/>
      <c r="O1681" s="924"/>
      <c r="P1681" s="925"/>
      <c r="Q1681" s="921" t="s">
        <v>213</v>
      </c>
      <c r="R1681" s="281" t="s">
        <v>422</v>
      </c>
      <c r="S1681" s="914" t="s">
        <v>212</v>
      </c>
      <c r="T1681" s="915"/>
      <c r="U1681" s="915"/>
      <c r="V1681" s="915"/>
      <c r="W1681" s="915"/>
      <c r="X1681" s="915"/>
      <c r="Y1681" s="915"/>
      <c r="Z1681" s="915"/>
      <c r="AA1681" s="915"/>
      <c r="AB1681" s="915"/>
      <c r="AC1681" s="915"/>
      <c r="AD1681" s="926"/>
      <c r="AE1681" s="914" t="s">
        <v>242</v>
      </c>
      <c r="AF1681" s="915"/>
      <c r="AG1681" s="915"/>
      <c r="AH1681" s="915"/>
      <c r="AI1681" s="915"/>
      <c r="AJ1681" s="915"/>
      <c r="AK1681" s="915"/>
      <c r="AL1681" s="915"/>
      <c r="AM1681" s="915"/>
      <c r="AN1681" s="915"/>
      <c r="AO1681" s="915"/>
      <c r="AP1681" s="915"/>
      <c r="AQ1681" s="915"/>
      <c r="AR1681" s="915"/>
      <c r="AS1681" s="916"/>
    </row>
    <row r="1682" spans="1:45" ht="65.25" customHeight="1">
      <c r="B1682" s="918"/>
      <c r="C1682" s="920"/>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22"/>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GS&gt;50 kW</v>
      </c>
      <c r="AH1682" s="282" t="str">
        <f>'1.  LRAMVA Summary'!$G$53</f>
        <v>Streetlighting</v>
      </c>
      <c r="AI1682" s="282" t="str">
        <f>'1.  LRAMVA Summary'!$H$53</f>
        <v>USL</v>
      </c>
      <c r="AJ1682" s="282" t="str">
        <f>'1.  LRAMVA Summary'!$I$53</f>
        <v/>
      </c>
      <c r="AK1682" s="282" t="str">
        <f>'1.  LRAMVA Summary'!$J$53</f>
        <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hidden="1" customHeight="1" outlineLevel="1">
      <c r="A1683" s="521"/>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ollapsed="1">
      <c r="B1684" s="829"/>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34"/>
      <c r="AE1684" s="288" t="str">
        <f>'1.  LRAMVA Summary'!$D$54</f>
        <v>kWh</v>
      </c>
      <c r="AF1684" s="288" t="str">
        <f>'1.  LRAMVA Summary'!$E$54</f>
        <v>kWh</v>
      </c>
      <c r="AG1684" s="288" t="str">
        <f>'1.  LRAMVA Summary'!$F$54</f>
        <v>kW</v>
      </c>
      <c r="AH1684" s="288" t="str">
        <f>'1.  LRAMVA Summary'!$G$54</f>
        <v>kW</v>
      </c>
      <c r="AI1684" s="288" t="str">
        <f>'1.  LRAMVA Summary'!$H$54</f>
        <v>kWh</v>
      </c>
      <c r="AJ1684" s="288">
        <f>'1.  LRAMVA Summary'!$I$54</f>
        <v>0</v>
      </c>
      <c r="AK1684" s="288">
        <f>'1.  LRAMVA Summary'!$J$54</f>
        <v>0</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30" t="s">
        <v>965</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34"/>
      <c r="AE1685" s="832">
        <v>0</v>
      </c>
      <c r="AF1685" s="827">
        <v>0</v>
      </c>
      <c r="AG1685" s="827">
        <v>0</v>
      </c>
      <c r="AH1685" s="827">
        <v>0</v>
      </c>
      <c r="AI1685" s="827">
        <v>0</v>
      </c>
      <c r="AJ1685" s="827">
        <v>0</v>
      </c>
      <c r="AK1685" s="827">
        <v>0</v>
      </c>
      <c r="AL1685" s="827">
        <v>0</v>
      </c>
      <c r="AM1685" s="827">
        <v>0</v>
      </c>
      <c r="AN1685" s="827">
        <v>0</v>
      </c>
      <c r="AO1685" s="827">
        <v>0</v>
      </c>
      <c r="AP1685" s="827">
        <v>0</v>
      </c>
      <c r="AQ1685" s="827">
        <v>0</v>
      </c>
      <c r="AR1685" s="827">
        <v>0</v>
      </c>
      <c r="AS1685" s="828"/>
    </row>
    <row r="1686" spans="1:45" ht="15.75">
      <c r="B1686" s="831" t="s">
        <v>819</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35"/>
      <c r="AE1686" s="833">
        <f>HLOOKUP(AE1682,'2. LRAMVA Threshold'!$B$42:$Q$60,19,FALSE)</f>
        <v>0</v>
      </c>
      <c r="AF1686" s="833">
        <f>HLOOKUP(AF1682,'2. LRAMVA Threshold'!$B$42:$Q$60,19,FALSE)</f>
        <v>0</v>
      </c>
      <c r="AG1686" s="833">
        <f>HLOOKUP(AG1682,'2. LRAMVA Threshold'!$B$42:$Q$60,19,FALSE)</f>
        <v>0</v>
      </c>
      <c r="AH1686" s="833">
        <f>HLOOKUP(AH1682,'2. LRAMVA Threshold'!$B$42:$Q$60,19,FALSE)</f>
        <v>0</v>
      </c>
      <c r="AI1686" s="833">
        <f>HLOOKUP(AI1682,'2. LRAMVA Threshold'!$B$42:$Q$60,19,FALSE)</f>
        <v>0</v>
      </c>
      <c r="AJ1686" s="833">
        <f>HLOOKUP(AJ1682,'2. LRAMVA Threshold'!$B$42:$Q$60,19,FALSE)</f>
        <v>0</v>
      </c>
      <c r="AK1686" s="833">
        <f>HLOOKUP(AK1682,'2. LRAMVA Threshold'!$B$42:$Q$60,19,FALSE)</f>
        <v>0</v>
      </c>
      <c r="AL1686" s="833">
        <f>HLOOKUP(AL1682,'2. LRAMVA Threshold'!$B$42:$Q$60,19,FALSE)</f>
        <v>0</v>
      </c>
      <c r="AM1686" s="833">
        <f>HLOOKUP(AM1682,'2. LRAMVA Threshold'!$B$42:$Q$60,19,FALSE)</f>
        <v>0</v>
      </c>
      <c r="AN1686" s="833">
        <f>HLOOKUP(AN1682,'2. LRAMVA Threshold'!$B$42:$Q$60,19,FALSE)</f>
        <v>0</v>
      </c>
      <c r="AO1686" s="833">
        <f>HLOOKUP(AO1682,'2. LRAMVA Threshold'!$B$42:$Q$60,19,FALSE)</f>
        <v>0</v>
      </c>
      <c r="AP1686" s="833">
        <f>HLOOKUP(AP1682,'2. LRAMVA Threshold'!$B$42:$Q$60,19,FALSE)</f>
        <v>0</v>
      </c>
      <c r="AQ1686" s="833">
        <f>HLOOKUP(AQ1682,'2. LRAMVA Threshold'!$B$42:$Q$60,19,FALSE)</f>
        <v>0</v>
      </c>
      <c r="AR1686" s="833">
        <f>HLOOKUP(AR1682,'2. LRAMVA Threshold'!$B$42:$Q$60,19,FALSE)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744</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25">
        <f>HLOOKUP(AE35,'3.  Distribution Rates'!$C$122:$P$135,14,FALSE)</f>
        <v>0</v>
      </c>
      <c r="AF1688" s="825">
        <f>HLOOKUP(AF35,'3.  Distribution Rates'!$C$122:$P$135,14,FALSE)</f>
        <v>1.52E-2</v>
      </c>
      <c r="AG1688" s="338">
        <f>HLOOKUP(AG35,'3.  Distribution Rates'!$C$122:$P$135,14,FALSE)</f>
        <v>3.5882000000000001</v>
      </c>
      <c r="AH1688" s="338">
        <f>HLOOKUP(AH35,'3.  Distribution Rates'!$C$122:$P$135,14,FALSE)</f>
        <v>16.962</v>
      </c>
      <c r="AI1688" s="338">
        <f>HLOOKUP(AI35,'3.  Distribution Rates'!$C$122:$P$135,14,FALSE)</f>
        <v>1.32E-2</v>
      </c>
      <c r="AJ1688" s="338">
        <f>HLOOKUP(AJ35,'3.  Distribution Rates'!$C$122:$P$135,14,FALSE)</f>
        <v>0</v>
      </c>
      <c r="AK1688" s="338">
        <f>HLOOKUP(AK35,'3.  Distribution Rates'!$C$122:$P$135,14,FALSE)</f>
        <v>0</v>
      </c>
      <c r="AL1688" s="338">
        <f>HLOOKUP(AL35,'3.  Distribution Rates'!$C$122:$P$135,14,FALSE)</f>
        <v>0</v>
      </c>
      <c r="AM1688" s="338">
        <f>HLOOKUP(AM35,'3.  Distribution Rates'!$C$122:$P$135,14,FALSE)</f>
        <v>0</v>
      </c>
      <c r="AN1688" s="338">
        <f>HLOOKUP(AN35,'3.  Distribution Rates'!$C$122:$P$135,14,FALSE)</f>
        <v>0</v>
      </c>
      <c r="AO1688" s="338">
        <f>HLOOKUP(AO35,'3.  Distribution Rates'!$C$122:$P$135,14,FALSE)</f>
        <v>0</v>
      </c>
      <c r="AP1688" s="338">
        <f>HLOOKUP(AP35,'3.  Distribution Rates'!$C$122:$P$135,14,FALSE)</f>
        <v>0</v>
      </c>
      <c r="AQ1688" s="338">
        <f>HLOOKUP(AQ35,'3.  Distribution Rates'!$C$122:$P$135,14,FALSE)</f>
        <v>0</v>
      </c>
      <c r="AR1688" s="338">
        <f>HLOOKUP(AR35,'3.  Distribution Rates'!$C$122:$P$135,14,FALSE)</f>
        <v>0</v>
      </c>
      <c r="AS1688" s="440"/>
    </row>
    <row r="1689" spans="1:45">
      <c r="B1689" s="321" t="s">
        <v>820</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1841.7768286399998</v>
      </c>
      <c r="AG1689" s="374">
        <f>'4.  2011-2014 LRAM'!AO150*AG1688</f>
        <v>1940.7884865600001</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5">
        <f>SUM(AE1689:AR1689)</f>
        <v>3782.5653152</v>
      </c>
    </row>
    <row r="1690" spans="1:45">
      <c r="B1690" s="321" t="s">
        <v>821</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5">
        <f>SUM(AE1690:AR1690)</f>
        <v>0</v>
      </c>
    </row>
    <row r="1691" spans="1:45">
      <c r="B1691" s="321" t="s">
        <v>822</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LRAM'!AM425*AE1688</f>
        <v>0</v>
      </c>
      <c r="AF1691" s="374">
        <f>'4.  2011-2014 LRAM'!AN425*AF1688</f>
        <v>0</v>
      </c>
      <c r="AG1691" s="374">
        <f>'4.  2011-2014 LRAM'!AO425*AG1688</f>
        <v>0</v>
      </c>
      <c r="AH1691" s="374">
        <f>'4.  2011-2014 LRAM'!AP425*AH1688</f>
        <v>0</v>
      </c>
      <c r="AI1691" s="374">
        <f>'4.  2011-2014 LRAM'!AQ425*AI1688</f>
        <v>0</v>
      </c>
      <c r="AJ1691" s="374">
        <f>'4.  2011-2014 LRAM'!AR425*AJ1688</f>
        <v>0</v>
      </c>
      <c r="AK1691" s="374">
        <f>'4.  2011-2014 LRAM'!AS425*AK1688</f>
        <v>0</v>
      </c>
      <c r="AL1691" s="374">
        <f>'4.  2011-2014 LRAM'!AT425*AL1688</f>
        <v>0</v>
      </c>
      <c r="AM1691" s="374">
        <f>'4.  2011-2014 LRAM'!AU425*AM1688</f>
        <v>0</v>
      </c>
      <c r="AN1691" s="374">
        <f>'4.  2011-2014 LRAM'!AV425*AN1688</f>
        <v>0</v>
      </c>
      <c r="AO1691" s="374">
        <f>'4.  2011-2014 LRAM'!AW425*AO1688</f>
        <v>0</v>
      </c>
      <c r="AP1691" s="374">
        <f>'4.  2011-2014 LRAM'!AX425*AP1688</f>
        <v>0</v>
      </c>
      <c r="AQ1691" s="374">
        <f>'4.  2011-2014 LRAM'!AY425*AQ1688</f>
        <v>0</v>
      </c>
      <c r="AR1691" s="374">
        <f>'4.  2011-2014 LRAM'!AZ425*AR1688</f>
        <v>0</v>
      </c>
      <c r="AS1691" s="615">
        <f>SUM(AE1691:AR1691)</f>
        <v>0</v>
      </c>
    </row>
    <row r="1692" spans="1:45">
      <c r="B1692" s="321" t="s">
        <v>823</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LRAM'!AM562*AE1688</f>
        <v>0</v>
      </c>
      <c r="AF1692" s="374">
        <f>'4.  2011-2014 LRAM'!AN562*AF1688</f>
        <v>0</v>
      </c>
      <c r="AG1692" s="374">
        <f>'4.  2011-2014 LRAM'!AO562*AG1688</f>
        <v>1834.28784</v>
      </c>
      <c r="AH1692" s="374">
        <f>'4.  2011-2014 LRAM'!AP562*AH1688</f>
        <v>0</v>
      </c>
      <c r="AI1692" s="374">
        <f>'4.  2011-2014 LRAM'!AQ562*AI1688</f>
        <v>0</v>
      </c>
      <c r="AJ1692" s="374">
        <f>'4.  2011-2014 LRAM'!AR562*AJ1688</f>
        <v>0</v>
      </c>
      <c r="AK1692" s="374">
        <f>'4.  2011-2014 LRAM'!AS562*AK1688</f>
        <v>0</v>
      </c>
      <c r="AL1692" s="374">
        <f>'4.  2011-2014 LRAM'!AT562*AL1688</f>
        <v>0</v>
      </c>
      <c r="AM1692" s="374">
        <f>'4.  2011-2014 LRAM'!AU562*AM1688</f>
        <v>0</v>
      </c>
      <c r="AN1692" s="374">
        <f>'4.  2011-2014 LRAM'!AV562*AN1688</f>
        <v>0</v>
      </c>
      <c r="AO1692" s="374">
        <f>'4.  2011-2014 LRAM'!AW562*AO1688</f>
        <v>0</v>
      </c>
      <c r="AP1692" s="374">
        <f>'4.  2011-2014 LRAM'!AX562*AP1688</f>
        <v>0</v>
      </c>
      <c r="AQ1692" s="374">
        <f>'4.  2011-2014 LRAM'!AY562*AQ1688</f>
        <v>0</v>
      </c>
      <c r="AR1692" s="374">
        <f>'4.  2011-2014 LRAM'!AZ562*AR1688</f>
        <v>0</v>
      </c>
      <c r="AS1692" s="615">
        <f t="shared" ref="AS1692:AS1701" si="3494">SUM(AE1692:AR1692)</f>
        <v>1834.28784</v>
      </c>
    </row>
    <row r="1693" spans="1:45">
      <c r="B1693" s="321" t="s">
        <v>824</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495">AE219*AE1688</f>
        <v>0</v>
      </c>
      <c r="AF1693" s="374">
        <f t="shared" si="3495"/>
        <v>2304.1343502399995</v>
      </c>
      <c r="AG1693" s="374">
        <f t="shared" si="3495"/>
        <v>3177.4042053600001</v>
      </c>
      <c r="AH1693" s="374">
        <f t="shared" si="3495"/>
        <v>0</v>
      </c>
      <c r="AI1693" s="374">
        <f t="shared" si="3495"/>
        <v>0</v>
      </c>
      <c r="AJ1693" s="374">
        <f t="shared" si="3495"/>
        <v>0</v>
      </c>
      <c r="AK1693" s="374">
        <f t="shared" si="3495"/>
        <v>0</v>
      </c>
      <c r="AL1693" s="374">
        <f t="shared" si="3495"/>
        <v>0</v>
      </c>
      <c r="AM1693" s="374">
        <f t="shared" si="3495"/>
        <v>0</v>
      </c>
      <c r="AN1693" s="374">
        <f t="shared" si="3495"/>
        <v>0</v>
      </c>
      <c r="AO1693" s="374">
        <f t="shared" si="3495"/>
        <v>0</v>
      </c>
      <c r="AP1693" s="374">
        <f t="shared" si="3495"/>
        <v>0</v>
      </c>
      <c r="AQ1693" s="374">
        <f t="shared" si="3495"/>
        <v>0</v>
      </c>
      <c r="AR1693" s="374">
        <f t="shared" si="3495"/>
        <v>0</v>
      </c>
      <c r="AS1693" s="615">
        <f t="shared" si="3494"/>
        <v>5481.5385556000001</v>
      </c>
    </row>
    <row r="1694" spans="1:45">
      <c r="B1694" s="321" t="s">
        <v>825</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496">AE409*AE1688</f>
        <v>0</v>
      </c>
      <c r="AF1694" s="374">
        <f t="shared" si="3496"/>
        <v>5961.30964176</v>
      </c>
      <c r="AG1694" s="374">
        <f t="shared" si="3496"/>
        <v>2575.3315156800004</v>
      </c>
      <c r="AH1694" s="374">
        <f t="shared" si="3496"/>
        <v>0</v>
      </c>
      <c r="AI1694" s="374">
        <f t="shared" si="3496"/>
        <v>0</v>
      </c>
      <c r="AJ1694" s="374">
        <f t="shared" si="3496"/>
        <v>0</v>
      </c>
      <c r="AK1694" s="374">
        <f t="shared" si="3496"/>
        <v>0</v>
      </c>
      <c r="AL1694" s="374">
        <f t="shared" si="3496"/>
        <v>0</v>
      </c>
      <c r="AM1694" s="374">
        <f t="shared" si="3496"/>
        <v>0</v>
      </c>
      <c r="AN1694" s="374">
        <f t="shared" si="3496"/>
        <v>0</v>
      </c>
      <c r="AO1694" s="374">
        <f t="shared" si="3496"/>
        <v>0</v>
      </c>
      <c r="AP1694" s="374">
        <f t="shared" si="3496"/>
        <v>0</v>
      </c>
      <c r="AQ1694" s="374">
        <f t="shared" si="3496"/>
        <v>0</v>
      </c>
      <c r="AR1694" s="374">
        <f t="shared" si="3496"/>
        <v>0</v>
      </c>
      <c r="AS1694" s="615">
        <f t="shared" si="3494"/>
        <v>8536.6411574400008</v>
      </c>
    </row>
    <row r="1695" spans="1:45">
      <c r="B1695" s="321" t="s">
        <v>826</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497">AE599*AE1688</f>
        <v>0</v>
      </c>
      <c r="AF1695" s="374">
        <f t="shared" si="3497"/>
        <v>587.48624568000002</v>
      </c>
      <c r="AG1695" s="374">
        <f t="shared" si="3497"/>
        <v>13241.004841680002</v>
      </c>
      <c r="AH1695" s="374">
        <f t="shared" si="3497"/>
        <v>43526.744553600001</v>
      </c>
      <c r="AI1695" s="374">
        <f t="shared" si="3497"/>
        <v>0</v>
      </c>
      <c r="AJ1695" s="374">
        <f t="shared" si="3497"/>
        <v>0</v>
      </c>
      <c r="AK1695" s="374">
        <f t="shared" si="3497"/>
        <v>0</v>
      </c>
      <c r="AL1695" s="374">
        <f t="shared" si="3497"/>
        <v>0</v>
      </c>
      <c r="AM1695" s="374">
        <f t="shared" si="3497"/>
        <v>0</v>
      </c>
      <c r="AN1695" s="374">
        <f t="shared" si="3497"/>
        <v>0</v>
      </c>
      <c r="AO1695" s="374">
        <f t="shared" si="3497"/>
        <v>0</v>
      </c>
      <c r="AP1695" s="374">
        <f t="shared" si="3497"/>
        <v>0</v>
      </c>
      <c r="AQ1695" s="374">
        <f t="shared" si="3497"/>
        <v>0</v>
      </c>
      <c r="AR1695" s="374">
        <f t="shared" si="3497"/>
        <v>0</v>
      </c>
      <c r="AS1695" s="615">
        <f t="shared" si="3494"/>
        <v>57355.235640960003</v>
      </c>
    </row>
    <row r="1696" spans="1:45">
      <c r="B1696" s="321" t="s">
        <v>827</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498">AE789*AE1688</f>
        <v>0</v>
      </c>
      <c r="AF1696" s="374">
        <f t="shared" si="3498"/>
        <v>2742.0654705189713</v>
      </c>
      <c r="AG1696" s="374">
        <f t="shared" si="3498"/>
        <v>10615.187352000001</v>
      </c>
      <c r="AH1696" s="374">
        <f t="shared" si="3498"/>
        <v>0</v>
      </c>
      <c r="AI1696" s="374">
        <f t="shared" si="3498"/>
        <v>0</v>
      </c>
      <c r="AJ1696" s="374">
        <f t="shared" si="3498"/>
        <v>0</v>
      </c>
      <c r="AK1696" s="374">
        <f t="shared" si="3498"/>
        <v>0</v>
      </c>
      <c r="AL1696" s="374">
        <f t="shared" si="3498"/>
        <v>0</v>
      </c>
      <c r="AM1696" s="374">
        <f t="shared" si="3498"/>
        <v>0</v>
      </c>
      <c r="AN1696" s="374">
        <f t="shared" si="3498"/>
        <v>0</v>
      </c>
      <c r="AO1696" s="374">
        <f t="shared" si="3498"/>
        <v>0</v>
      </c>
      <c r="AP1696" s="374">
        <f t="shared" si="3498"/>
        <v>0</v>
      </c>
      <c r="AQ1696" s="374">
        <f t="shared" si="3498"/>
        <v>0</v>
      </c>
      <c r="AR1696" s="374">
        <f t="shared" si="3498"/>
        <v>0</v>
      </c>
      <c r="AS1696" s="615">
        <f t="shared" si="3494"/>
        <v>13357.252822518973</v>
      </c>
    </row>
    <row r="1697" spans="2:45">
      <c r="B1697" s="321" t="s">
        <v>828</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499">AE984*AE1688</f>
        <v>0</v>
      </c>
      <c r="AF1697" s="374">
        <f t="shared" si="3499"/>
        <v>421.80463057671886</v>
      </c>
      <c r="AG1697" s="374">
        <f t="shared" si="3499"/>
        <v>5510.9029746036058</v>
      </c>
      <c r="AH1697" s="374">
        <f t="shared" si="3499"/>
        <v>0</v>
      </c>
      <c r="AI1697" s="374">
        <f t="shared" si="3499"/>
        <v>0</v>
      </c>
      <c r="AJ1697" s="374">
        <f t="shared" si="3499"/>
        <v>0</v>
      </c>
      <c r="AK1697" s="374">
        <f t="shared" si="3499"/>
        <v>0</v>
      </c>
      <c r="AL1697" s="374">
        <f t="shared" si="3499"/>
        <v>0</v>
      </c>
      <c r="AM1697" s="374">
        <f t="shared" si="3499"/>
        <v>0</v>
      </c>
      <c r="AN1697" s="374">
        <f t="shared" si="3499"/>
        <v>0</v>
      </c>
      <c r="AO1697" s="374">
        <f t="shared" si="3499"/>
        <v>0</v>
      </c>
      <c r="AP1697" s="374">
        <f t="shared" si="3499"/>
        <v>0</v>
      </c>
      <c r="AQ1697" s="374">
        <f t="shared" si="3499"/>
        <v>0</v>
      </c>
      <c r="AR1697" s="374">
        <f t="shared" si="3499"/>
        <v>0</v>
      </c>
      <c r="AS1697" s="615">
        <f t="shared" si="3494"/>
        <v>5932.7076051803251</v>
      </c>
    </row>
    <row r="1698" spans="2:45">
      <c r="B1698" s="321" t="s">
        <v>829</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500">AE1179*AE1688</f>
        <v>0</v>
      </c>
      <c r="AF1698" s="374">
        <f t="shared" si="3500"/>
        <v>1057.6866799999998</v>
      </c>
      <c r="AG1698" s="374">
        <f t="shared" si="3500"/>
        <v>2301.9020640000003</v>
      </c>
      <c r="AH1698" s="374">
        <f t="shared" si="3500"/>
        <v>0</v>
      </c>
      <c r="AI1698" s="374">
        <f t="shared" si="3500"/>
        <v>0</v>
      </c>
      <c r="AJ1698" s="374">
        <f t="shared" si="3500"/>
        <v>0</v>
      </c>
      <c r="AK1698" s="374">
        <f t="shared" si="3500"/>
        <v>0</v>
      </c>
      <c r="AL1698" s="374">
        <f t="shared" si="3500"/>
        <v>0</v>
      </c>
      <c r="AM1698" s="374">
        <f t="shared" si="3500"/>
        <v>0</v>
      </c>
      <c r="AN1698" s="374">
        <f t="shared" si="3500"/>
        <v>0</v>
      </c>
      <c r="AO1698" s="374">
        <f t="shared" si="3500"/>
        <v>0</v>
      </c>
      <c r="AP1698" s="374">
        <f t="shared" si="3500"/>
        <v>0</v>
      </c>
      <c r="AQ1698" s="374">
        <f t="shared" si="3500"/>
        <v>0</v>
      </c>
      <c r="AR1698" s="374">
        <f t="shared" si="3500"/>
        <v>0</v>
      </c>
      <c r="AS1698" s="615">
        <f t="shared" si="3494"/>
        <v>3359.5887440000001</v>
      </c>
    </row>
    <row r="1699" spans="2:45">
      <c r="B1699" s="321" t="s">
        <v>830</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501">AE1374*AE1688</f>
        <v>0</v>
      </c>
      <c r="AF1699" s="374">
        <f t="shared" si="3501"/>
        <v>0</v>
      </c>
      <c r="AG1699" s="374">
        <f t="shared" si="3501"/>
        <v>1186.7878534494266</v>
      </c>
      <c r="AH1699" s="374">
        <f t="shared" si="3501"/>
        <v>0</v>
      </c>
      <c r="AI1699" s="374">
        <f t="shared" si="3501"/>
        <v>0</v>
      </c>
      <c r="AJ1699" s="374">
        <f t="shared" si="3501"/>
        <v>0</v>
      </c>
      <c r="AK1699" s="374">
        <f t="shared" si="3501"/>
        <v>0</v>
      </c>
      <c r="AL1699" s="374">
        <f t="shared" si="3501"/>
        <v>0</v>
      </c>
      <c r="AM1699" s="374">
        <f t="shared" si="3501"/>
        <v>0</v>
      </c>
      <c r="AN1699" s="374">
        <f t="shared" si="3501"/>
        <v>0</v>
      </c>
      <c r="AO1699" s="374">
        <f t="shared" si="3501"/>
        <v>0</v>
      </c>
      <c r="AP1699" s="374">
        <f t="shared" si="3501"/>
        <v>0</v>
      </c>
      <c r="AQ1699" s="374">
        <f t="shared" si="3501"/>
        <v>0</v>
      </c>
      <c r="AR1699" s="374">
        <f t="shared" si="3501"/>
        <v>0</v>
      </c>
      <c r="AS1699" s="615">
        <f t="shared" si="3494"/>
        <v>1186.7878534494266</v>
      </c>
    </row>
    <row r="1700" spans="2:45">
      <c r="B1700" s="321" t="s">
        <v>831</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502">AE1568*AE1688</f>
        <v>0</v>
      </c>
      <c r="AF1700" s="374">
        <f t="shared" si="3502"/>
        <v>0</v>
      </c>
      <c r="AG1700" s="374">
        <f t="shared" si="3502"/>
        <v>0</v>
      </c>
      <c r="AH1700" s="374">
        <f t="shared" si="3502"/>
        <v>0</v>
      </c>
      <c r="AI1700" s="374">
        <f t="shared" si="3502"/>
        <v>0</v>
      </c>
      <c r="AJ1700" s="374">
        <f t="shared" si="3502"/>
        <v>0</v>
      </c>
      <c r="AK1700" s="374">
        <f t="shared" si="3502"/>
        <v>0</v>
      </c>
      <c r="AL1700" s="374">
        <f t="shared" si="3502"/>
        <v>0</v>
      </c>
      <c r="AM1700" s="374">
        <f t="shared" si="3502"/>
        <v>0</v>
      </c>
      <c r="AN1700" s="374">
        <f t="shared" si="3502"/>
        <v>0</v>
      </c>
      <c r="AO1700" s="374">
        <f t="shared" si="3502"/>
        <v>0</v>
      </c>
      <c r="AP1700" s="374">
        <f t="shared" si="3502"/>
        <v>0</v>
      </c>
      <c r="AQ1700" s="374">
        <f t="shared" si="3502"/>
        <v>0</v>
      </c>
      <c r="AR1700" s="374">
        <f t="shared" si="3502"/>
        <v>0</v>
      </c>
      <c r="AS1700" s="615">
        <f t="shared" si="3494"/>
        <v>0</v>
      </c>
    </row>
    <row r="1701" spans="2:45" ht="15.75">
      <c r="B1701" s="346" t="s">
        <v>909</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503">SUM(AF1689:AF1700)</f>
        <v>14916.263847415688</v>
      </c>
      <c r="AG1701" s="343">
        <f t="shared" si="3503"/>
        <v>42383.597133333038</v>
      </c>
      <c r="AH1701" s="343">
        <f t="shared" si="3503"/>
        <v>43526.744553600001</v>
      </c>
      <c r="AI1701" s="343">
        <f t="shared" si="3503"/>
        <v>0</v>
      </c>
      <c r="AJ1701" s="343">
        <f t="shared" si="3503"/>
        <v>0</v>
      </c>
      <c r="AK1701" s="343">
        <f t="shared" si="3503"/>
        <v>0</v>
      </c>
      <c r="AL1701" s="343">
        <f t="shared" si="3503"/>
        <v>0</v>
      </c>
      <c r="AM1701" s="343">
        <f t="shared" si="3503"/>
        <v>0</v>
      </c>
      <c r="AN1701" s="343">
        <f t="shared" si="3503"/>
        <v>0</v>
      </c>
      <c r="AO1701" s="343">
        <f t="shared" si="3503"/>
        <v>0</v>
      </c>
      <c r="AP1701" s="343">
        <f t="shared" si="3503"/>
        <v>0</v>
      </c>
      <c r="AQ1701" s="343">
        <f t="shared" si="3503"/>
        <v>0</v>
      </c>
      <c r="AR1701" s="343">
        <f t="shared" si="3503"/>
        <v>0</v>
      </c>
      <c r="AS1701" s="403">
        <f t="shared" si="3494"/>
        <v>100826.60553434872</v>
      </c>
    </row>
    <row r="1702" spans="2:45" ht="15.75">
      <c r="B1702" s="346" t="s">
        <v>910</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504">AF1686*AF1688</f>
        <v>0</v>
      </c>
      <c r="AG1702" s="344">
        <f t="shared" si="3504"/>
        <v>0</v>
      </c>
      <c r="AH1702" s="344">
        <f t="shared" si="3504"/>
        <v>0</v>
      </c>
      <c r="AI1702" s="344">
        <f t="shared" si="3504"/>
        <v>0</v>
      </c>
      <c r="AJ1702" s="344">
        <f t="shared" si="3504"/>
        <v>0</v>
      </c>
      <c r="AK1702" s="344">
        <f t="shared" si="3504"/>
        <v>0</v>
      </c>
      <c r="AL1702" s="344">
        <f t="shared" si="3504"/>
        <v>0</v>
      </c>
      <c r="AM1702" s="344">
        <f t="shared" si="3504"/>
        <v>0</v>
      </c>
      <c r="AN1702" s="344">
        <f t="shared" si="3504"/>
        <v>0</v>
      </c>
      <c r="AO1702" s="344">
        <f t="shared" si="3504"/>
        <v>0</v>
      </c>
      <c r="AP1702" s="344">
        <f t="shared" si="3504"/>
        <v>0</v>
      </c>
      <c r="AQ1702" s="344">
        <f t="shared" si="3504"/>
        <v>0</v>
      </c>
      <c r="AR1702" s="344">
        <f t="shared" si="3504"/>
        <v>0</v>
      </c>
      <c r="AS1702" s="403">
        <f>SUM(AE1702:AR1702)</f>
        <v>0</v>
      </c>
    </row>
    <row r="1703" spans="2:45" ht="15.75">
      <c r="B1703" s="346" t="s">
        <v>911</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100826.60553434872</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3"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3" location="'5.  2015-2027 LRAM'!A1" display="Return to top"/>
    <hyperlink ref="D988" location="'5.  2015-2020 LRAM'!A1" display="Return to top"/>
    <hyperlink ref="B1182"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3" location="'5.  2015-2020 LRAM'!A1" display="Return to top"/>
    <hyperlink ref="D1377" location="'5.  2015-2020 LRAM'!A1" display="Return to top"/>
    <hyperlink ref="D1600" location="'5.  2015-2020 LRAM'!A1" display="Return to top"/>
    <hyperlink ref="D1626" location="'5.  2015-2020 LRAM'!A1" display="Return to top"/>
    <hyperlink ref="D1653" location="'5.  2015-2020 LRAM'!A1" display="Return to top"/>
    <hyperlink ref="D1680" location="'5.  2015-2020 LRAM'!A1" display="Return to top"/>
    <hyperlink ref="D1574"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193"/>
  <sheetViews>
    <sheetView zoomScale="60" zoomScaleNormal="60" workbookViewId="0">
      <selection activeCell="M1" sqref="M1:V1048576"/>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hidden="1" customWidth="1"/>
    <col min="14" max="14" width="16" style="12" hidden="1" customWidth="1"/>
    <col min="15" max="16" width="14.5703125" style="12" hidden="1" customWidth="1"/>
    <col min="17" max="17" width="14" style="12" hidden="1" customWidth="1"/>
    <col min="18" max="18" width="15.5703125" style="12" hidden="1" customWidth="1"/>
    <col min="19" max="19" width="14" style="12" hidden="1" customWidth="1"/>
    <col min="20" max="22" width="15" style="12" hidden="1"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38" t="s">
        <v>640</v>
      </c>
      <c r="D8" s="938"/>
      <c r="E8" s="938"/>
      <c r="F8" s="938"/>
      <c r="G8" s="938"/>
      <c r="H8" s="938"/>
      <c r="I8" s="938"/>
      <c r="J8" s="938"/>
      <c r="K8" s="938"/>
      <c r="L8" s="938"/>
      <c r="M8" s="938"/>
      <c r="N8" s="938"/>
      <c r="O8" s="938"/>
      <c r="P8" s="938"/>
      <c r="Q8" s="938"/>
      <c r="R8" s="938"/>
      <c r="S8" s="938"/>
      <c r="T8" s="103"/>
      <c r="U8" s="103"/>
      <c r="V8" s="103"/>
      <c r="W8" s="103"/>
    </row>
    <row r="9" spans="1:28" s="9" customFormat="1" ht="47.1" customHeight="1">
      <c r="B9" s="55"/>
      <c r="C9" s="892" t="s">
        <v>651</v>
      </c>
      <c r="D9" s="892"/>
      <c r="E9" s="892"/>
      <c r="F9" s="892"/>
      <c r="G9" s="892"/>
      <c r="H9" s="892"/>
      <c r="I9" s="892"/>
      <c r="J9" s="892"/>
      <c r="K9" s="892"/>
      <c r="L9" s="892"/>
      <c r="M9" s="892"/>
      <c r="N9" s="892"/>
      <c r="O9" s="892"/>
      <c r="P9" s="892"/>
      <c r="Q9" s="892"/>
      <c r="R9" s="892"/>
      <c r="S9" s="892"/>
      <c r="T9" s="103"/>
      <c r="U9" s="103"/>
      <c r="V9" s="103"/>
      <c r="W9" s="103"/>
    </row>
    <row r="10" spans="1:28" s="9" customFormat="1" ht="38.1" customHeight="1">
      <c r="B10" s="86"/>
      <c r="C10" s="913" t="s">
        <v>652</v>
      </c>
      <c r="D10" s="892"/>
      <c r="E10" s="892"/>
      <c r="F10" s="892"/>
      <c r="G10" s="892"/>
      <c r="H10" s="892"/>
      <c r="I10" s="892"/>
      <c r="J10" s="892"/>
      <c r="K10" s="892"/>
      <c r="L10" s="892"/>
      <c r="M10" s="892"/>
      <c r="N10" s="892"/>
      <c r="O10" s="892"/>
      <c r="P10" s="892"/>
      <c r="Q10" s="892"/>
      <c r="R10" s="892"/>
      <c r="S10" s="892"/>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37" t="s">
        <v>235</v>
      </c>
      <c r="C12" s="937"/>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GS&gt;50 kW</v>
      </c>
      <c r="L14" s="201" t="str">
        <f>'1.  LRAMVA Summary'!G53</f>
        <v>Streetlighting</v>
      </c>
      <c r="M14" s="201" t="str">
        <f>'1.  LRAMVA Summary'!H53</f>
        <v>USL</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30">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30">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30">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30">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30">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30">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30">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50" t="s">
        <v>92</v>
      </c>
      <c r="C54" s="730">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693</v>
      </c>
      <c r="C55" s="730">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694</v>
      </c>
      <c r="C56" s="730">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695</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10" t="s">
        <v>696</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697</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698</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699</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700</v>
      </c>
      <c r="C62" s="233">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4"/>
      <c r="C63" s="804"/>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4"/>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4"/>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4"/>
      <c r="C66" s="804"/>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4"/>
      <c r="C67" s="804"/>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4"/>
      <c r="C68" s="804"/>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4"/>
      <c r="C69" s="804"/>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4"/>
      <c r="C70" s="804"/>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4"/>
      <c r="C71" s="804"/>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4"/>
      <c r="C72" s="804"/>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4"/>
      <c r="C73" s="804"/>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4"/>
      <c r="C74" s="804"/>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4"/>
      <c r="C75" s="804"/>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4"/>
      <c r="C76" s="804"/>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4"/>
      <c r="C77" s="804"/>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4"/>
      <c r="C78" s="804"/>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4"/>
      <c r="C79" s="804"/>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4"/>
      <c r="C80" s="804"/>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4"/>
      <c r="C81" s="804"/>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4"/>
      <c r="C82" s="804"/>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75" thickBot="1">
      <c r="B162" s="66"/>
      <c r="E162" s="213" t="s">
        <v>467</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701</v>
      </c>
      <c r="F164" s="222"/>
      <c r="G164" s="223"/>
      <c r="H164" s="224"/>
      <c r="I164" s="225">
        <f>I162+I163</f>
        <v>0</v>
      </c>
      <c r="J164" s="225">
        <f t="shared" ref="J164:U164" si="93">J162+J163</f>
        <v>0</v>
      </c>
      <c r="K164" s="225">
        <f t="shared" si="93"/>
        <v>0</v>
      </c>
      <c r="L164" s="225">
        <f t="shared" si="93"/>
        <v>0</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0</v>
      </c>
    </row>
    <row r="165" spans="2:23">
      <c r="B165" s="66"/>
      <c r="C165" s="9"/>
      <c r="E165" s="211">
        <v>44197</v>
      </c>
      <c r="F165" s="211" t="s">
        <v>705</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0</v>
      </c>
    </row>
    <row r="166" spans="2:23">
      <c r="B166" s="66"/>
      <c r="C166" s="9"/>
      <c r="E166" s="211">
        <v>44228</v>
      </c>
      <c r="F166" s="211" t="s">
        <v>705</v>
      </c>
      <c r="G166" s="212" t="s">
        <v>65</v>
      </c>
      <c r="H166" s="237">
        <f t="shared" ref="H166:H167" si="95">$C$55/12</f>
        <v>4.75E-4</v>
      </c>
      <c r="I166" s="227">
        <f>(SUM('1.  LRAMVA Summary'!D$55:D$84)+SUM('1.  LRAMVA Summary'!D$85:D$86)*(MONTH($E166)-1)/12)*$H166</f>
        <v>0</v>
      </c>
      <c r="J166" s="227">
        <f>(SUM('1.  LRAMVA Summary'!E$55:E$84)+SUM('1.  LRAMVA Summary'!E$85:E$86)*(MONTH($E166)-1)/12)*$H166</f>
        <v>1.5513333781079359</v>
      </c>
      <c r="K166" s="227">
        <f>(SUM('1.  LRAMVA Summary'!F$55:F$84)+SUM('1.  LRAMVA Summary'!F$85:F$86)*(MONTH($E166)-1)/12)*$H166</f>
        <v>0.57637181575062058</v>
      </c>
      <c r="L166" s="227">
        <f>(SUM('1.  LRAMVA Summary'!G$55:G$84)+SUM('1.  LRAMVA Summary'!G$85:G$86)*(MONTH($E166)-1)/12)*$H166</f>
        <v>1.5812896828738334</v>
      </c>
      <c r="M166" s="227">
        <f>(SUM('1.  LRAMVA Summary'!H$55:H$84)+SUM('1.  LRAMVA Summary'!H$85:H$86)*(MONTH($E166)-1)/12)*$H166</f>
        <v>-2.3732266666666667E-3</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3.7066216500657232</v>
      </c>
    </row>
    <row r="167" spans="2:23">
      <c r="B167" s="66"/>
      <c r="C167" s="9"/>
      <c r="E167" s="211">
        <v>44256</v>
      </c>
      <c r="F167" s="211" t="s">
        <v>705</v>
      </c>
      <c r="G167" s="212" t="s">
        <v>65</v>
      </c>
      <c r="H167" s="237">
        <f t="shared" si="95"/>
        <v>4.75E-4</v>
      </c>
      <c r="I167" s="227">
        <f>(SUM('1.  LRAMVA Summary'!D$55:D$84)+SUM('1.  LRAMVA Summary'!D$85:D$86)*(MONTH($E167)-1)/12)*$H167</f>
        <v>0</v>
      </c>
      <c r="J167" s="227">
        <f>(SUM('1.  LRAMVA Summary'!E$55:E$84)+SUM('1.  LRAMVA Summary'!E$85:E$86)*(MONTH($E167)-1)/12)*$H167</f>
        <v>3.1026667562158718</v>
      </c>
      <c r="K167" s="227">
        <f>(SUM('1.  LRAMVA Summary'!F$55:F$84)+SUM('1.  LRAMVA Summary'!F$85:F$86)*(MONTH($E167)-1)/12)*$H167</f>
        <v>1.1527436315012412</v>
      </c>
      <c r="L167" s="227">
        <f>(SUM('1.  LRAMVA Summary'!G$55:G$84)+SUM('1.  LRAMVA Summary'!G$85:G$86)*(MONTH($E167)-1)/12)*$H167</f>
        <v>3.1625793657476668</v>
      </c>
      <c r="M167" s="227">
        <f>(SUM('1.  LRAMVA Summary'!H$55:H$84)+SUM('1.  LRAMVA Summary'!H$85:H$86)*(MONTH($E167)-1)/12)*$H167</f>
        <v>-4.7464533333333335E-3</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7.4132433001314464</v>
      </c>
    </row>
    <row r="168" spans="2:23">
      <c r="B168" s="66"/>
      <c r="C168" s="9"/>
      <c r="E168" s="211">
        <v>44287</v>
      </c>
      <c r="F168" s="211" t="s">
        <v>705</v>
      </c>
      <c r="G168" s="212" t="s">
        <v>66</v>
      </c>
      <c r="H168" s="237">
        <f>$C$56/12</f>
        <v>4.75E-4</v>
      </c>
      <c r="I168" s="227">
        <f>(SUM('1.  LRAMVA Summary'!D$55:D$84)+SUM('1.  LRAMVA Summary'!D$85:D$86)*(MONTH($E168)-1)/12)*$H168</f>
        <v>0</v>
      </c>
      <c r="J168" s="227">
        <f>(SUM('1.  LRAMVA Summary'!E$55:E$84)+SUM('1.  LRAMVA Summary'!E$85:E$86)*(MONTH($E168)-1)/12)*$H168</f>
        <v>4.6540001343238071</v>
      </c>
      <c r="K168" s="227">
        <f>(SUM('1.  LRAMVA Summary'!F$55:F$84)+SUM('1.  LRAMVA Summary'!F$85:F$86)*(MONTH($E168)-1)/12)*$H168</f>
        <v>1.7291154472518615</v>
      </c>
      <c r="L168" s="227">
        <f>(SUM('1.  LRAMVA Summary'!G$55:G$84)+SUM('1.  LRAMVA Summary'!G$85:G$86)*(MONTH($E168)-1)/12)*$H168</f>
        <v>4.7438690486214998</v>
      </c>
      <c r="M168" s="227">
        <f>(SUM('1.  LRAMVA Summary'!H$55:H$84)+SUM('1.  LRAMVA Summary'!H$85:H$86)*(MONTH($E168)-1)/12)*$H168</f>
        <v>-7.1196800000000015E-3</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11.119864950197167</v>
      </c>
    </row>
    <row r="169" spans="2:23">
      <c r="B169" s="66"/>
      <c r="C169" s="9"/>
      <c r="E169" s="211">
        <v>44317</v>
      </c>
      <c r="F169" s="211" t="s">
        <v>705</v>
      </c>
      <c r="G169" s="212" t="s">
        <v>66</v>
      </c>
      <c r="H169" s="237">
        <f t="shared" ref="H169:H170" si="96">$C$56/12</f>
        <v>4.75E-4</v>
      </c>
      <c r="I169" s="227">
        <f>(SUM('1.  LRAMVA Summary'!D$55:D$84)+SUM('1.  LRAMVA Summary'!D$85:D$86)*(MONTH($E169)-1)/12)*$H169</f>
        <v>0</v>
      </c>
      <c r="J169" s="227">
        <f>(SUM('1.  LRAMVA Summary'!E$55:E$84)+SUM('1.  LRAMVA Summary'!E$85:E$86)*(MONTH($E169)-1)/12)*$H169</f>
        <v>6.2053335124317437</v>
      </c>
      <c r="K169" s="227">
        <f>(SUM('1.  LRAMVA Summary'!F$55:F$84)+SUM('1.  LRAMVA Summary'!F$85:F$86)*(MONTH($E169)-1)/12)*$H169</f>
        <v>2.3054872630024823</v>
      </c>
      <c r="L169" s="227">
        <f>(SUM('1.  LRAMVA Summary'!G$55:G$84)+SUM('1.  LRAMVA Summary'!G$85:G$86)*(MONTH($E169)-1)/12)*$H169</f>
        <v>6.3251587314953337</v>
      </c>
      <c r="M169" s="227">
        <f>(SUM('1.  LRAMVA Summary'!H$55:H$84)+SUM('1.  LRAMVA Summary'!H$85:H$86)*(MONTH($E169)-1)/12)*$H169</f>
        <v>-9.4929066666666669E-3</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14.826486600262893</v>
      </c>
    </row>
    <row r="170" spans="2:23">
      <c r="B170" s="66"/>
      <c r="C170" s="9"/>
      <c r="E170" s="211">
        <v>44348</v>
      </c>
      <c r="F170" s="211" t="s">
        <v>705</v>
      </c>
      <c r="G170" s="212" t="s">
        <v>66</v>
      </c>
      <c r="H170" s="237">
        <f t="shared" si="96"/>
        <v>4.75E-4</v>
      </c>
      <c r="I170" s="227">
        <f>(SUM('1.  LRAMVA Summary'!D$55:D$84)+SUM('1.  LRAMVA Summary'!D$85:D$86)*(MONTH($E170)-1)/12)*$H170</f>
        <v>0</v>
      </c>
      <c r="J170" s="227">
        <f>(SUM('1.  LRAMVA Summary'!E$55:E$84)+SUM('1.  LRAMVA Summary'!E$85:E$86)*(MONTH($E170)-1)/12)*$H170</f>
        <v>7.7566668905396785</v>
      </c>
      <c r="K170" s="227">
        <f>(SUM('1.  LRAMVA Summary'!F$55:F$84)+SUM('1.  LRAMVA Summary'!F$85:F$86)*(MONTH($E170)-1)/12)*$H170</f>
        <v>2.8818590787531022</v>
      </c>
      <c r="L170" s="227">
        <f>(SUM('1.  LRAMVA Summary'!G$55:G$84)+SUM('1.  LRAMVA Summary'!G$85:G$86)*(MONTH($E170)-1)/12)*$H170</f>
        <v>7.9064484143691667</v>
      </c>
      <c r="M170" s="227">
        <f>(SUM('1.  LRAMVA Summary'!H$55:H$84)+SUM('1.  LRAMVA Summary'!H$85:H$86)*(MONTH($E170)-1)/12)*$H170</f>
        <v>-1.1866133333333334E-2</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18.533108250328613</v>
      </c>
    </row>
    <row r="171" spans="2:23">
      <c r="B171" s="66"/>
      <c r="C171" s="9"/>
      <c r="E171" s="211">
        <v>44378</v>
      </c>
      <c r="F171" s="211" t="s">
        <v>705</v>
      </c>
      <c r="G171" s="212" t="s">
        <v>68</v>
      </c>
      <c r="H171" s="237">
        <f>$C$57/12</f>
        <v>4.75E-4</v>
      </c>
      <c r="I171" s="227">
        <f>(SUM('1.  LRAMVA Summary'!D$55:D$84)+SUM('1.  LRAMVA Summary'!D$85:D$86)*(MONTH($E171)-1)/12)*$H171</f>
        <v>0</v>
      </c>
      <c r="J171" s="227">
        <f>(SUM('1.  LRAMVA Summary'!E$55:E$84)+SUM('1.  LRAMVA Summary'!E$85:E$86)*(MONTH($E171)-1)/12)*$H171</f>
        <v>9.3080002686476142</v>
      </c>
      <c r="K171" s="227">
        <f>(SUM('1.  LRAMVA Summary'!F$55:F$84)+SUM('1.  LRAMVA Summary'!F$85:F$86)*(MONTH($E171)-1)/12)*$H171</f>
        <v>3.458230894503723</v>
      </c>
      <c r="L171" s="227">
        <f>(SUM('1.  LRAMVA Summary'!G$55:G$84)+SUM('1.  LRAMVA Summary'!G$85:G$86)*(MONTH($E171)-1)/12)*$H171</f>
        <v>9.4877380972429997</v>
      </c>
      <c r="M171" s="227">
        <f>(SUM('1.  LRAMVA Summary'!H$55:H$84)+SUM('1.  LRAMVA Summary'!H$85:H$86)*(MONTH($E171)-1)/12)*$H171</f>
        <v>-1.4239360000000003E-2</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22.239729900394334</v>
      </c>
    </row>
    <row r="172" spans="2:23">
      <c r="E172" s="211">
        <v>44409</v>
      </c>
      <c r="F172" s="211" t="s">
        <v>705</v>
      </c>
      <c r="G172" s="212" t="s">
        <v>68</v>
      </c>
      <c r="H172" s="237">
        <f t="shared" ref="H172:H173" si="97">$C$57/12</f>
        <v>4.75E-4</v>
      </c>
      <c r="I172" s="227">
        <f>(SUM('1.  LRAMVA Summary'!D$55:D$84)+SUM('1.  LRAMVA Summary'!D$85:D$86)*(MONTH($E172)-1)/12)*$H172</f>
        <v>0</v>
      </c>
      <c r="J172" s="227">
        <f>(SUM('1.  LRAMVA Summary'!E$55:E$84)+SUM('1.  LRAMVA Summary'!E$85:E$86)*(MONTH($E172)-1)/12)*$H172</f>
        <v>10.85933364675555</v>
      </c>
      <c r="K172" s="227">
        <f>(SUM('1.  LRAMVA Summary'!F$55:F$84)+SUM('1.  LRAMVA Summary'!F$85:F$86)*(MONTH($E172)-1)/12)*$H172</f>
        <v>4.0346027102543438</v>
      </c>
      <c r="L172" s="227">
        <f>(SUM('1.  LRAMVA Summary'!G$55:G$84)+SUM('1.  LRAMVA Summary'!G$85:G$86)*(MONTH($E172)-1)/12)*$H172</f>
        <v>11.069027780116835</v>
      </c>
      <c r="M172" s="227">
        <f>(SUM('1.  LRAMVA Summary'!H$55:H$84)+SUM('1.  LRAMVA Summary'!H$85:H$86)*(MONTH($E172)-1)/12)*$H172</f>
        <v>-1.6612586666666668E-2</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25.946351550460061</v>
      </c>
    </row>
    <row r="173" spans="2:23">
      <c r="E173" s="211">
        <v>44440</v>
      </c>
      <c r="F173" s="211" t="s">
        <v>705</v>
      </c>
      <c r="G173" s="212" t="s">
        <v>68</v>
      </c>
      <c r="H173" s="237">
        <f t="shared" si="97"/>
        <v>4.75E-4</v>
      </c>
      <c r="I173" s="227">
        <f>(SUM('1.  LRAMVA Summary'!D$55:D$84)+SUM('1.  LRAMVA Summary'!D$85:D$86)*(MONTH($E173)-1)/12)*$H173</f>
        <v>0</v>
      </c>
      <c r="J173" s="227">
        <f>(SUM('1.  LRAMVA Summary'!E$55:E$84)+SUM('1.  LRAMVA Summary'!E$85:E$86)*(MONTH($E173)-1)/12)*$H173</f>
        <v>12.410667024863487</v>
      </c>
      <c r="K173" s="227">
        <f>(SUM('1.  LRAMVA Summary'!F$55:F$84)+SUM('1.  LRAMVA Summary'!F$85:F$86)*(MONTH($E173)-1)/12)*$H173</f>
        <v>4.6109745260049646</v>
      </c>
      <c r="L173" s="227">
        <f>(SUM('1.  LRAMVA Summary'!G$55:G$84)+SUM('1.  LRAMVA Summary'!G$85:G$86)*(MONTH($E173)-1)/12)*$H173</f>
        <v>12.650317462990667</v>
      </c>
      <c r="M173" s="227">
        <f>(SUM('1.  LRAMVA Summary'!H$55:H$84)+SUM('1.  LRAMVA Summary'!H$85:H$86)*(MONTH($E173)-1)/12)*$H173</f>
        <v>-1.8985813333333334E-2</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29.652973200525786</v>
      </c>
    </row>
    <row r="174" spans="2:23">
      <c r="E174" s="211">
        <v>44470</v>
      </c>
      <c r="F174" s="211" t="s">
        <v>705</v>
      </c>
      <c r="G174" s="212" t="s">
        <v>69</v>
      </c>
      <c r="H174" s="237">
        <f>$C$58/12</f>
        <v>4.75E-4</v>
      </c>
      <c r="I174" s="227">
        <f>(SUM('1.  LRAMVA Summary'!D$55:D$84)+SUM('1.  LRAMVA Summary'!D$85:D$86)*(MONTH($E174)-1)/12)*$H174</f>
        <v>0</v>
      </c>
      <c r="J174" s="227">
        <f>(SUM('1.  LRAMVA Summary'!E$55:E$84)+SUM('1.  LRAMVA Summary'!E$85:E$86)*(MONTH($E174)-1)/12)*$H174</f>
        <v>13.962000402971421</v>
      </c>
      <c r="K174" s="227">
        <f>(SUM('1.  LRAMVA Summary'!F$55:F$84)+SUM('1.  LRAMVA Summary'!F$85:F$86)*(MONTH($E174)-1)/12)*$H174</f>
        <v>5.1873463417555845</v>
      </c>
      <c r="L174" s="227">
        <f>(SUM('1.  LRAMVA Summary'!G$55:G$84)+SUM('1.  LRAMVA Summary'!G$85:G$86)*(MONTH($E174)-1)/12)*$H174</f>
        <v>14.231607145864499</v>
      </c>
      <c r="M174" s="227">
        <f>(SUM('1.  LRAMVA Summary'!H$55:H$84)+SUM('1.  LRAMVA Summary'!H$85:H$86)*(MONTH($E174)-1)/12)*$H174</f>
        <v>-2.1359039999999999E-2</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33.359594850591506</v>
      </c>
    </row>
    <row r="175" spans="2:23">
      <c r="E175" s="211">
        <v>44501</v>
      </c>
      <c r="F175" s="211" t="s">
        <v>705</v>
      </c>
      <c r="G175" s="212" t="s">
        <v>69</v>
      </c>
      <c r="H175" s="237">
        <f t="shared" ref="H175:H176" si="98">$C$58/12</f>
        <v>4.75E-4</v>
      </c>
      <c r="I175" s="227">
        <f>(SUM('1.  LRAMVA Summary'!D$55:D$84)+SUM('1.  LRAMVA Summary'!D$85:D$86)*(MONTH($E175)-1)/12)*$H175</f>
        <v>0</v>
      </c>
      <c r="J175" s="227">
        <f>(SUM('1.  LRAMVA Summary'!E$55:E$84)+SUM('1.  LRAMVA Summary'!E$85:E$86)*(MONTH($E175)-1)/12)*$H175</f>
        <v>15.513333781079357</v>
      </c>
      <c r="K175" s="227">
        <f>(SUM('1.  LRAMVA Summary'!F$55:F$84)+SUM('1.  LRAMVA Summary'!F$85:F$86)*(MONTH($E175)-1)/12)*$H175</f>
        <v>5.7637181575062044</v>
      </c>
      <c r="L175" s="227">
        <f>(SUM('1.  LRAMVA Summary'!G$55:G$84)+SUM('1.  LRAMVA Summary'!G$85:G$86)*(MONTH($E175)-1)/12)*$H175</f>
        <v>15.812896828738333</v>
      </c>
      <c r="M175" s="227">
        <f>(SUM('1.  LRAMVA Summary'!H$55:H$84)+SUM('1.  LRAMVA Summary'!H$85:H$86)*(MONTH($E175)-1)/12)*$H175</f>
        <v>-2.3732266666666668E-2</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37.066216500657227</v>
      </c>
    </row>
    <row r="176" spans="2:23">
      <c r="E176" s="211">
        <v>44531</v>
      </c>
      <c r="F176" s="211" t="s">
        <v>705</v>
      </c>
      <c r="G176" s="212" t="s">
        <v>69</v>
      </c>
      <c r="H176" s="237">
        <f t="shared" si="98"/>
        <v>4.75E-4</v>
      </c>
      <c r="I176" s="227">
        <f>(SUM('1.  LRAMVA Summary'!D$55:D$84)+SUM('1.  LRAMVA Summary'!D$85:D$86)*(MONTH($E176)-1)/12)*$H176</f>
        <v>0</v>
      </c>
      <c r="J176" s="227">
        <f>(SUM('1.  LRAMVA Summary'!E$55:E$84)+SUM('1.  LRAMVA Summary'!E$85:E$86)*(MONTH($E176)-1)/12)*$H176</f>
        <v>17.064667159187291</v>
      </c>
      <c r="K176" s="227">
        <f>(SUM('1.  LRAMVA Summary'!F$55:F$84)+SUM('1.  LRAMVA Summary'!F$85:F$86)*(MONTH($E176)-1)/12)*$H176</f>
        <v>6.3400899732568261</v>
      </c>
      <c r="L176" s="227">
        <f>(SUM('1.  LRAMVA Summary'!G$55:G$84)+SUM('1.  LRAMVA Summary'!G$85:G$86)*(MONTH($E176)-1)/12)*$H176</f>
        <v>17.394186511612169</v>
      </c>
      <c r="M176" s="227">
        <f>(SUM('1.  LRAMVA Summary'!H$55:H$84)+SUM('1.  LRAMVA Summary'!H$85:H$86)*(MONTH($E176)-1)/12)*$H176</f>
        <v>-2.6105493333333334E-2</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40.772838150722954</v>
      </c>
    </row>
    <row r="177" spans="5:23" ht="15.75" thickBot="1">
      <c r="E177" s="213" t="s">
        <v>702</v>
      </c>
      <c r="F177" s="213"/>
      <c r="G177" s="214"/>
      <c r="H177" s="215"/>
      <c r="I177" s="216">
        <f>SUM(I164:I176)</f>
        <v>0</v>
      </c>
      <c r="J177" s="216">
        <f>SUM(J164:J176)</f>
        <v>102.38800295512375</v>
      </c>
      <c r="K177" s="216">
        <f t="shared" ref="K177:V177" si="99">SUM(K164:K176)</f>
        <v>38.040539839540955</v>
      </c>
      <c r="L177" s="216">
        <f t="shared" si="99"/>
        <v>104.365119069673</v>
      </c>
      <c r="M177" s="216">
        <f t="shared" si="99"/>
        <v>-0.15663296000000002</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244.63702890433771</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703</v>
      </c>
      <c r="F179" s="222"/>
      <c r="G179" s="223"/>
      <c r="H179" s="224"/>
      <c r="I179" s="225">
        <f>I177+I178</f>
        <v>0</v>
      </c>
      <c r="J179" s="225">
        <f t="shared" ref="J179:U179" si="100">J177+J178</f>
        <v>102.38800295512375</v>
      </c>
      <c r="K179" s="225">
        <f t="shared" si="100"/>
        <v>38.040539839540955</v>
      </c>
      <c r="L179" s="225">
        <f t="shared" si="100"/>
        <v>104.365119069673</v>
      </c>
      <c r="M179" s="225">
        <f t="shared" si="100"/>
        <v>-0.15663296000000002</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244.63702890433771</v>
      </c>
    </row>
    <row r="180" spans="5:23">
      <c r="E180" s="211">
        <v>44562</v>
      </c>
      <c r="F180" s="211" t="s">
        <v>706</v>
      </c>
      <c r="G180" s="212" t="s">
        <v>65</v>
      </c>
      <c r="H180" s="237">
        <f>$C$59/12</f>
        <v>4.75E-4</v>
      </c>
      <c r="I180" s="227">
        <f>(SUM('1.  LRAMVA Summary'!D$55:D$87)+SUM('1.  LRAMVA Summary'!D$88:D$89)*(MONTH($E180)-1)/12)*$H180</f>
        <v>0</v>
      </c>
      <c r="J180" s="227">
        <f>(SUM('1.  LRAMVA Summary'!E$55:E$87)+SUM('1.  LRAMVA Summary'!E$88:E$89)*(MONTH($E180)-1)/12)*$H180</f>
        <v>18.616000537295228</v>
      </c>
      <c r="K180" s="227">
        <f>(SUM('1.  LRAMVA Summary'!F$55:F$87)+SUM('1.  LRAMVA Summary'!F$88:F$89)*(MONTH($E180)-1)/12)*$H180</f>
        <v>6.916461789007446</v>
      </c>
      <c r="L180" s="227">
        <f>(SUM('1.  LRAMVA Summary'!G$55:G$87)+SUM('1.  LRAMVA Summary'!G$88:G$89)*(MONTH($E180)-1)/12)*$H180</f>
        <v>18.975476194485999</v>
      </c>
      <c r="M180" s="227">
        <f>(SUM('1.  LRAMVA Summary'!H$55:H$87)+SUM('1.  LRAMVA Summary'!H$88:H$89)*(MONTH($E180)-1)/12)*$H180</f>
        <v>-2.8478720000000003E-2</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44.479459800788668</v>
      </c>
    </row>
    <row r="181" spans="5:23">
      <c r="E181" s="211">
        <v>44593</v>
      </c>
      <c r="F181" s="211" t="s">
        <v>706</v>
      </c>
      <c r="G181" s="212" t="s">
        <v>65</v>
      </c>
      <c r="H181" s="237">
        <f t="shared" ref="H181:H182" si="101">$C$59/12</f>
        <v>4.75E-4</v>
      </c>
      <c r="I181" s="227">
        <f>(SUM('1.  LRAMVA Summary'!D$55:D$87)+SUM('1.  LRAMVA Summary'!D$88:D$89)*(MONTH($E181)-1)/12)*$H181</f>
        <v>0</v>
      </c>
      <c r="J181" s="227">
        <f>(SUM('1.  LRAMVA Summary'!E$55:E$87)+SUM('1.  LRAMVA Summary'!E$88:E$89)*(MONTH($E181)-1)/12)*$H181</f>
        <v>20.176834151877717</v>
      </c>
      <c r="K181" s="227">
        <f>(SUM('1.  LRAMVA Summary'!F$55:F$87)+SUM('1.  LRAMVA Summary'!F$88:F$89)*(MONTH($E181)-1)/12)*$H181</f>
        <v>7.483691894315502</v>
      </c>
      <c r="L181" s="227">
        <f>(SUM('1.  LRAMVA Summary'!G$55:G$87)+SUM('1.  LRAMVA Summary'!G$88:G$89)*(MONTH($E181)-1)/12)*$H181</f>
        <v>20.576677106950999</v>
      </c>
      <c r="M181" s="227">
        <f>(SUM('1.  LRAMVA Summary'!H$55:H$87)+SUM('1.  LRAMVA Summary'!H$88:H$89)*(MONTH($E181)-1)/12)*$H181</f>
        <v>-3.0926110000000003E-2</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48.206277043144219</v>
      </c>
    </row>
    <row r="182" spans="5:23">
      <c r="E182" s="211">
        <v>44621</v>
      </c>
      <c r="F182" s="211" t="s">
        <v>706</v>
      </c>
      <c r="G182" s="212" t="s">
        <v>65</v>
      </c>
      <c r="H182" s="237">
        <f t="shared" si="101"/>
        <v>4.75E-4</v>
      </c>
      <c r="I182" s="227">
        <f>(SUM('1.  LRAMVA Summary'!D$55:D$87)+SUM('1.  LRAMVA Summary'!D$88:D$89)*(MONTH($E182)-1)/12)*$H182</f>
        <v>0</v>
      </c>
      <c r="J182" s="227">
        <f>(SUM('1.  LRAMVA Summary'!E$55:E$87)+SUM('1.  LRAMVA Summary'!E$88:E$89)*(MONTH($E182)-1)/12)*$H182</f>
        <v>21.737667766460206</v>
      </c>
      <c r="K182" s="227">
        <f>(SUM('1.  LRAMVA Summary'!F$55:F$87)+SUM('1.  LRAMVA Summary'!F$88:F$89)*(MONTH($E182)-1)/12)*$H182</f>
        <v>8.0509219996235579</v>
      </c>
      <c r="L182" s="227">
        <f>(SUM('1.  LRAMVA Summary'!G$55:G$87)+SUM('1.  LRAMVA Summary'!G$88:G$89)*(MONTH($E182)-1)/12)*$H182</f>
        <v>22.177878019415999</v>
      </c>
      <c r="M182" s="227">
        <f>(SUM('1.  LRAMVA Summary'!H$55:H$87)+SUM('1.  LRAMVA Summary'!H$88:H$89)*(MONTH($E182)-1)/12)*$H182</f>
        <v>-3.33735E-2</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51.933094285499756</v>
      </c>
    </row>
    <row r="183" spans="5:23">
      <c r="E183" s="211">
        <v>44652</v>
      </c>
      <c r="F183" s="211" t="s">
        <v>706</v>
      </c>
      <c r="G183" s="212" t="s">
        <v>66</v>
      </c>
      <c r="H183" s="237">
        <f>$C$60/12</f>
        <v>8.5000000000000006E-4</v>
      </c>
      <c r="I183" s="227">
        <f>(SUM('1.  LRAMVA Summary'!D$55:D$87)+SUM('1.  LRAMVA Summary'!D$88:D$89)*(MONTH($E183)-1)/12)*$H183</f>
        <v>0</v>
      </c>
      <c r="J183" s="227">
        <f>(SUM('1.  LRAMVA Summary'!E$55:E$87)+SUM('1.  LRAMVA Summary'!E$88:E$89)*(MONTH($E183)-1)/12)*$H183</f>
        <v>41.692055102918509</v>
      </c>
      <c r="K183" s="227">
        <f>(SUM('1.  LRAMVA Summary'!F$55:F$87)+SUM('1.  LRAMVA Summary'!F$88:F$89)*(MONTH($E183)-1)/12)*$H183</f>
        <v>15.421956398298679</v>
      </c>
      <c r="L183" s="227">
        <f>(SUM('1.  LRAMVA Summary'!G$55:G$87)+SUM('1.  LRAMVA Summary'!G$88:G$89)*(MONTH($E183)-1)/12)*$H183</f>
        <v>42.552035983366004</v>
      </c>
      <c r="M183" s="227">
        <f>(SUM('1.  LRAMVA Summary'!H$55:H$87)+SUM('1.  LRAMVA Summary'!H$88:H$89)*(MONTH($E183)-1)/12)*$H183</f>
        <v>-6.4100540000000011E-2</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99.601946944583204</v>
      </c>
    </row>
    <row r="184" spans="5:23">
      <c r="E184" s="211">
        <v>44682</v>
      </c>
      <c r="F184" s="211" t="s">
        <v>706</v>
      </c>
      <c r="G184" s="212" t="s">
        <v>66</v>
      </c>
      <c r="H184" s="237">
        <f t="shared" ref="H184:H191" si="103">$C$60/12</f>
        <v>8.5000000000000006E-4</v>
      </c>
      <c r="I184" s="227">
        <f>(SUM('1.  LRAMVA Summary'!D$55:D$87)+SUM('1.  LRAMVA Summary'!D$88:D$89)*(MONTH($E184)-1)/12)*$H184</f>
        <v>0</v>
      </c>
      <c r="J184" s="227">
        <f>(SUM('1.  LRAMVA Summary'!E$55:E$87)+SUM('1.  LRAMVA Summary'!E$88:E$89)*(MONTH($E184)-1)/12)*$H184</f>
        <v>44.48512578164506</v>
      </c>
      <c r="K184" s="227">
        <f>(SUM('1.  LRAMVA Summary'!F$55:F$87)+SUM('1.  LRAMVA Summary'!F$88:F$89)*(MONTH($E184)-1)/12)*$H184</f>
        <v>16.436999744639408</v>
      </c>
      <c r="L184" s="227">
        <f>(SUM('1.  LRAMVA Summary'!G$55:G$87)+SUM('1.  LRAMVA Summary'!G$88:G$89)*(MONTH($E184)-1)/12)*$H184</f>
        <v>45.417342879356006</v>
      </c>
      <c r="M184" s="227">
        <f>(SUM('1.  LRAMVA Summary'!H$55:H$87)+SUM('1.  LRAMVA Summary'!H$88:H$89)*(MONTH($E184)-1)/12)*$H184</f>
        <v>-6.8480080000000013E-2</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106.27098832564047</v>
      </c>
    </row>
    <row r="185" spans="5:23">
      <c r="E185" s="211">
        <v>44713</v>
      </c>
      <c r="F185" s="211" t="s">
        <v>706</v>
      </c>
      <c r="G185" s="212" t="s">
        <v>66</v>
      </c>
      <c r="H185" s="237">
        <f t="shared" si="103"/>
        <v>8.5000000000000006E-4</v>
      </c>
      <c r="I185" s="227">
        <f>(SUM('1.  LRAMVA Summary'!D$55:D$87)+SUM('1.  LRAMVA Summary'!D$88:D$89)*(MONTH($E185)-1)/12)*$H185</f>
        <v>0</v>
      </c>
      <c r="J185" s="227">
        <f>(SUM('1.  LRAMVA Summary'!E$55:E$87)+SUM('1.  LRAMVA Summary'!E$88:E$89)*(MONTH($E185)-1)/12)*$H185</f>
        <v>47.278196460371625</v>
      </c>
      <c r="K185" s="227">
        <f>(SUM('1.  LRAMVA Summary'!F$55:F$87)+SUM('1.  LRAMVA Summary'!F$88:F$89)*(MONTH($E185)-1)/12)*$H185</f>
        <v>17.452043090980144</v>
      </c>
      <c r="L185" s="227">
        <f>(SUM('1.  LRAMVA Summary'!G$55:G$87)+SUM('1.  LRAMVA Summary'!G$88:G$89)*(MONTH($E185)-1)/12)*$H185</f>
        <v>48.282649775346002</v>
      </c>
      <c r="M185" s="227">
        <f>(SUM('1.  LRAMVA Summary'!H$55:H$87)+SUM('1.  LRAMVA Summary'!H$88:H$89)*(MONTH($E185)-1)/12)*$H185</f>
        <v>-7.2859620000000014E-2</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112.94002970669777</v>
      </c>
    </row>
    <row r="186" spans="5:23">
      <c r="E186" s="211">
        <v>44743</v>
      </c>
      <c r="F186" s="211" t="s">
        <v>706</v>
      </c>
      <c r="G186" s="212" t="s">
        <v>68</v>
      </c>
      <c r="H186" s="237">
        <f>$C$61/12</f>
        <v>1.8333333333333333E-3</v>
      </c>
      <c r="I186" s="227">
        <f>(SUM('1.  LRAMVA Summary'!D$55:D$87)+SUM('1.  LRAMVA Summary'!D$88:D$89)*(MONTH($E186)-1)/12)*$H186</f>
        <v>0</v>
      </c>
      <c r="J186" s="227">
        <f>(SUM('1.  LRAMVA Summary'!E$55:E$87)+SUM('1.  LRAMVA Summary'!E$88:E$89)*(MONTH($E186)-1)/12)*$H186</f>
        <v>107.99685069217253</v>
      </c>
      <c r="K186" s="227">
        <f>(SUM('1.  LRAMVA Summary'!F$55:F$87)+SUM('1.  LRAMVA Summary'!F$88:F$89)*(MONTH($E186)-1)/12)*$H186</f>
        <v>39.830970747162667</v>
      </c>
      <c r="L186" s="227">
        <f>(SUM('1.  LRAMVA Summary'!G$55:G$87)+SUM('1.  LRAMVA Summary'!G$88:G$89)*(MONTH($E186)-1)/12)*$H186</f>
        <v>110.31912223229332</v>
      </c>
      <c r="M186" s="227">
        <f>(SUM('1.  LRAMVA Summary'!H$55:H$87)+SUM('1.  LRAMVA Summary'!H$88:H$89)*(MONTH($E186)-1)/12)*$H186</f>
        <v>-0.16659426666666668</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257.98034940496183</v>
      </c>
    </row>
    <row r="187" spans="5:23">
      <c r="E187" s="211">
        <v>44774</v>
      </c>
      <c r="F187" s="211" t="s">
        <v>706</v>
      </c>
      <c r="G187" s="212" t="s">
        <v>68</v>
      </c>
      <c r="H187" s="237">
        <f t="shared" ref="H187:H188" si="104">$C$61/12</f>
        <v>1.8333333333333333E-3</v>
      </c>
      <c r="I187" s="227">
        <f>(SUM('1.  LRAMVA Summary'!D$55:D$87)+SUM('1.  LRAMVA Summary'!D$88:D$89)*(MONTH($E187)-1)/12)*$H187</f>
        <v>0</v>
      </c>
      <c r="J187" s="227">
        <f>(SUM('1.  LRAMVA Summary'!E$55:E$87)+SUM('1.  LRAMVA Summary'!E$88:E$89)*(MONTH($E187)-1)/12)*$H187</f>
        <v>114.02112078354355</v>
      </c>
      <c r="K187" s="227">
        <f>(SUM('1.  LRAMVA Summary'!F$55:F$87)+SUM('1.  LRAMVA Summary'!F$88:F$89)*(MONTH($E187)-1)/12)*$H187</f>
        <v>42.020279925544635</v>
      </c>
      <c r="L187" s="227">
        <f>(SUM('1.  LRAMVA Summary'!G$55:G$87)+SUM('1.  LRAMVA Summary'!G$88:G$89)*(MONTH($E187)-1)/12)*$H187</f>
        <v>116.49919592952666</v>
      </c>
      <c r="M187" s="227">
        <f>(SUM('1.  LRAMVA Summary'!H$55:H$87)+SUM('1.  LRAMVA Summary'!H$88:H$89)*(MONTH($E187)-1)/12)*$H187</f>
        <v>-0.17604033333333333</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272.3645563052815</v>
      </c>
    </row>
    <row r="188" spans="5:23">
      <c r="E188" s="211">
        <v>44805</v>
      </c>
      <c r="F188" s="211" t="s">
        <v>706</v>
      </c>
      <c r="G188" s="212" t="s">
        <v>68</v>
      </c>
      <c r="H188" s="237">
        <f t="shared" si="104"/>
        <v>1.8333333333333333E-3</v>
      </c>
      <c r="I188" s="227">
        <f>(SUM('1.  LRAMVA Summary'!D$55:D$87)+SUM('1.  LRAMVA Summary'!D$88:D$89)*(MONTH($E188)-1)/12)*$H188</f>
        <v>0</v>
      </c>
      <c r="J188" s="227">
        <f>(SUM('1.  LRAMVA Summary'!E$55:E$87)+SUM('1.  LRAMVA Summary'!E$88:E$89)*(MONTH($E188)-1)/12)*$H188</f>
        <v>120.04539087491455</v>
      </c>
      <c r="K188" s="227">
        <f>(SUM('1.  LRAMVA Summary'!F$55:F$87)+SUM('1.  LRAMVA Summary'!F$88:F$89)*(MONTH($E188)-1)/12)*$H188</f>
        <v>44.209589103926604</v>
      </c>
      <c r="L188" s="227">
        <f>(SUM('1.  LRAMVA Summary'!G$55:G$87)+SUM('1.  LRAMVA Summary'!G$88:G$89)*(MONTH($E188)-1)/12)*$H188</f>
        <v>122.67926962675999</v>
      </c>
      <c r="M188" s="227">
        <f>(SUM('1.  LRAMVA Summary'!H$55:H$87)+SUM('1.  LRAMVA Summary'!H$88:H$89)*(MONTH($E188)-1)/12)*$H188</f>
        <v>-0.1854864</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286.74876320560116</v>
      </c>
    </row>
    <row r="189" spans="5:23">
      <c r="E189" s="211">
        <v>44835</v>
      </c>
      <c r="F189" s="211" t="s">
        <v>706</v>
      </c>
      <c r="G189" s="212" t="s">
        <v>69</v>
      </c>
      <c r="H189" s="237">
        <f>$C$62/12</f>
        <v>1.8333333333333333E-3</v>
      </c>
      <c r="I189" s="227">
        <f>(SUM('1.  LRAMVA Summary'!D$55:D$87)+SUM('1.  LRAMVA Summary'!D$88:D$89)*(MONTH($E189)-1)/12)*$H189</f>
        <v>0</v>
      </c>
      <c r="J189" s="227">
        <f>(SUM('1.  LRAMVA Summary'!E$55:E$87)+SUM('1.  LRAMVA Summary'!E$88:E$89)*(MONTH($E189)-1)/12)*$H189</f>
        <v>126.06966096628555</v>
      </c>
      <c r="K189" s="227">
        <f>(SUM('1.  LRAMVA Summary'!F$55:F$87)+SUM('1.  LRAMVA Summary'!F$88:F$89)*(MONTH($E189)-1)/12)*$H189</f>
        <v>46.398898282308572</v>
      </c>
      <c r="L189" s="227">
        <f>(SUM('1.  LRAMVA Summary'!G$55:G$87)+SUM('1.  LRAMVA Summary'!G$88:G$89)*(MONTH($E189)-1)/12)*$H189</f>
        <v>128.85934332399333</v>
      </c>
      <c r="M189" s="227">
        <f>(SUM('1.  LRAMVA Summary'!H$55:H$87)+SUM('1.  LRAMVA Summary'!H$88:H$89)*(MONTH($E189)-1)/12)*$H189</f>
        <v>-0.19493246666666667</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301.13297010592078</v>
      </c>
    </row>
    <row r="190" spans="5:23">
      <c r="E190" s="211">
        <v>44866</v>
      </c>
      <c r="F190" s="211" t="s">
        <v>706</v>
      </c>
      <c r="G190" s="212" t="s">
        <v>69</v>
      </c>
      <c r="H190" s="237">
        <f t="shared" ref="H190:H191" si="105">$C$62/12</f>
        <v>1.8333333333333333E-3</v>
      </c>
      <c r="I190" s="227">
        <f>(SUM('1.  LRAMVA Summary'!D$55:D$87)+SUM('1.  LRAMVA Summary'!D$88:D$89)*(MONTH($E190)-1)/12)*$H190</f>
        <v>0</v>
      </c>
      <c r="J190" s="227">
        <f>(SUM('1.  LRAMVA Summary'!E$55:E$87)+SUM('1.  LRAMVA Summary'!E$88:E$89)*(MONTH($E190)-1)/12)*$H190</f>
        <v>132.09393105765659</v>
      </c>
      <c r="K190" s="227">
        <f>(SUM('1.  LRAMVA Summary'!F$55:F$87)+SUM('1.  LRAMVA Summary'!F$88:F$89)*(MONTH($E190)-1)/12)*$H190</f>
        <v>48.588207460690548</v>
      </c>
      <c r="L190" s="227">
        <f>(SUM('1.  LRAMVA Summary'!G$55:G$87)+SUM('1.  LRAMVA Summary'!G$88:G$89)*(MONTH($E190)-1)/12)*$H190</f>
        <v>135.03941702122665</v>
      </c>
      <c r="M190" s="227">
        <f>(SUM('1.  LRAMVA Summary'!H$55:H$87)+SUM('1.  LRAMVA Summary'!H$88:H$89)*(MONTH($E190)-1)/12)*$H190</f>
        <v>-0.20437853333333333</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315.51717700624044</v>
      </c>
    </row>
    <row r="191" spans="5:23">
      <c r="E191" s="211">
        <v>44896</v>
      </c>
      <c r="F191" s="211" t="s">
        <v>706</v>
      </c>
      <c r="G191" s="212" t="s">
        <v>69</v>
      </c>
      <c r="H191" s="237">
        <f t="shared" si="105"/>
        <v>1.8333333333333333E-3</v>
      </c>
      <c r="I191" s="227">
        <f>(SUM('1.  LRAMVA Summary'!D$55:D$87)+SUM('1.  LRAMVA Summary'!D$88:D$89)*(MONTH($E191)-1)/12)*$H191</f>
        <v>0</v>
      </c>
      <c r="J191" s="227">
        <f>(SUM('1.  LRAMVA Summary'!E$55:E$87)+SUM('1.  LRAMVA Summary'!E$88:E$89)*(MONTH($E191)-1)/12)*$H191</f>
        <v>138.11820114902758</v>
      </c>
      <c r="K191" s="227">
        <f>(SUM('1.  LRAMVA Summary'!F$55:F$87)+SUM('1.  LRAMVA Summary'!F$88:F$89)*(MONTH($E191)-1)/12)*$H191</f>
        <v>50.777516639072516</v>
      </c>
      <c r="L191" s="227">
        <f>(SUM('1.  LRAMVA Summary'!G$55:G$87)+SUM('1.  LRAMVA Summary'!G$88:G$89)*(MONTH($E191)-1)/12)*$H191</f>
        <v>141.21949071845998</v>
      </c>
      <c r="M191" s="227">
        <f>(SUM('1.  LRAMVA Summary'!H$55:H$87)+SUM('1.  LRAMVA Summary'!H$88:H$89)*(MONTH($E191)-1)/12)*$H191</f>
        <v>-0.2138246</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329.90138390656006</v>
      </c>
    </row>
    <row r="192" spans="5:23" ht="15.75" thickBot="1">
      <c r="E192" s="213" t="s">
        <v>704</v>
      </c>
      <c r="F192" s="213"/>
      <c r="G192" s="214"/>
      <c r="H192" s="215"/>
      <c r="I192" s="216">
        <f>SUM(I179:I191)</f>
        <v>0</v>
      </c>
      <c r="J192" s="216">
        <f>SUM(J179:J191)</f>
        <v>1034.7190382792926</v>
      </c>
      <c r="K192" s="216">
        <f t="shared" ref="K192:V192" si="106">SUM(K179:K191)</f>
        <v>381.62807691511119</v>
      </c>
      <c r="L192" s="216">
        <f t="shared" si="106"/>
        <v>1056.9630178808538</v>
      </c>
      <c r="M192" s="216">
        <f t="shared" si="106"/>
        <v>-1.59610813</v>
      </c>
      <c r="N192" s="216">
        <f t="shared" si="106"/>
        <v>0</v>
      </c>
      <c r="O192" s="216">
        <f t="shared" si="106"/>
        <v>0</v>
      </c>
      <c r="P192" s="216">
        <f t="shared" si="106"/>
        <v>0</v>
      </c>
      <c r="Q192" s="216">
        <f t="shared" si="106"/>
        <v>0</v>
      </c>
      <c r="R192" s="216">
        <f t="shared" si="106"/>
        <v>0</v>
      </c>
      <c r="S192" s="216">
        <f t="shared" si="106"/>
        <v>0</v>
      </c>
      <c r="T192" s="216">
        <f t="shared" si="106"/>
        <v>0</v>
      </c>
      <c r="U192" s="216">
        <f t="shared" si="106"/>
        <v>0</v>
      </c>
      <c r="V192" s="216">
        <f t="shared" si="106"/>
        <v>0</v>
      </c>
      <c r="W192" s="216">
        <f>SUM(W179:W191)</f>
        <v>2471.7140249452577</v>
      </c>
    </row>
    <row r="193" spans="5:23" ht="15.75" thickTop="1">
      <c r="E193" s="799" t="s">
        <v>67</v>
      </c>
      <c r="F193" s="799"/>
      <c r="G193" s="800"/>
      <c r="H193" s="801"/>
      <c r="I193" s="802"/>
      <c r="J193" s="802"/>
      <c r="K193" s="802"/>
      <c r="L193" s="802"/>
      <c r="M193" s="802"/>
      <c r="N193" s="802"/>
      <c r="O193" s="802"/>
      <c r="P193" s="802"/>
      <c r="Q193" s="802"/>
      <c r="R193" s="802"/>
      <c r="S193" s="802"/>
      <c r="T193" s="802"/>
      <c r="U193" s="802"/>
      <c r="V193" s="802"/>
      <c r="W193" s="803"/>
    </row>
  </sheetData>
  <dataConsolidate/>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22"/>
  <sheetViews>
    <sheetView zoomScale="50" zoomScaleNormal="50" workbookViewId="0">
      <selection activeCell="E33" sqref="E33"/>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600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594</v>
      </c>
      <c r="C17" s="88"/>
      <c r="D17" s="598" t="s">
        <v>577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714</v>
      </c>
      <c r="H23" s="10"/>
      <c r="I23" s="10"/>
      <c r="J23" s="10"/>
    </row>
    <row r="24" spans="2:73" s="656" customFormat="1" ht="21" customHeight="1">
      <c r="B24" s="685" t="s">
        <v>585</v>
      </c>
      <c r="C24" s="939" t="s">
        <v>586</v>
      </c>
      <c r="D24" s="939"/>
      <c r="E24" s="939"/>
      <c r="F24" s="939"/>
      <c r="G24" s="939"/>
      <c r="H24" s="664" t="s">
        <v>583</v>
      </c>
      <c r="I24" s="664" t="s">
        <v>582</v>
      </c>
      <c r="J24" s="664" t="s">
        <v>584</v>
      </c>
      <c r="K24" s="655"/>
      <c r="L24" s="656" t="s">
        <v>586</v>
      </c>
      <c r="AQ24" s="656" t="s">
        <v>586</v>
      </c>
      <c r="BU24" s="655"/>
    </row>
    <row r="25" spans="2:73" s="247" customFormat="1" ht="49.5" customHeight="1">
      <c r="B25" s="242" t="s">
        <v>470</v>
      </c>
      <c r="C25" s="242" t="s">
        <v>211</v>
      </c>
      <c r="D25" s="614" t="s">
        <v>471</v>
      </c>
      <c r="E25" s="242" t="s">
        <v>208</v>
      </c>
      <c r="F25" s="242" t="s">
        <v>472</v>
      </c>
      <c r="G25" s="242" t="s">
        <v>473</v>
      </c>
      <c r="H25" s="614" t="s">
        <v>474</v>
      </c>
      <c r="I25" s="622" t="s">
        <v>575</v>
      </c>
      <c r="J25" s="629" t="s">
        <v>576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c r="C27" s="675" t="s">
        <v>2</v>
      </c>
      <c r="D27" s="675"/>
      <c r="E27" s="675" t="s">
        <v>1050</v>
      </c>
      <c r="F27" s="675" t="s">
        <v>29</v>
      </c>
      <c r="G27" s="675"/>
      <c r="H27" s="675">
        <v>2011</v>
      </c>
      <c r="I27" s="630" t="s">
        <v>563</v>
      </c>
      <c r="J27" s="630" t="s">
        <v>581</v>
      </c>
      <c r="K27" s="619"/>
      <c r="L27" s="679">
        <v>1</v>
      </c>
      <c r="M27" s="680">
        <v>1</v>
      </c>
      <c r="N27" s="680">
        <v>1</v>
      </c>
      <c r="O27" s="680">
        <v>1</v>
      </c>
      <c r="P27" s="680">
        <v>0</v>
      </c>
      <c r="Q27" s="680">
        <v>0</v>
      </c>
      <c r="R27" s="680">
        <v>0</v>
      </c>
      <c r="S27" s="680">
        <v>0</v>
      </c>
      <c r="T27" s="680">
        <v>0</v>
      </c>
      <c r="U27" s="680">
        <v>0</v>
      </c>
      <c r="V27" s="680">
        <v>0</v>
      </c>
      <c r="W27" s="680">
        <v>0</v>
      </c>
      <c r="X27" s="680">
        <v>0</v>
      </c>
      <c r="Y27" s="680">
        <v>0</v>
      </c>
      <c r="Z27" s="680">
        <v>0</v>
      </c>
      <c r="AA27" s="680">
        <v>0</v>
      </c>
      <c r="AB27" s="680">
        <v>0</v>
      </c>
      <c r="AC27" s="680">
        <v>0</v>
      </c>
      <c r="AD27" s="680">
        <v>0</v>
      </c>
      <c r="AE27" s="680">
        <v>0</v>
      </c>
      <c r="AF27" s="680">
        <v>0</v>
      </c>
      <c r="AG27" s="680">
        <v>0</v>
      </c>
      <c r="AH27" s="680">
        <v>0</v>
      </c>
      <c r="AI27" s="680">
        <v>0</v>
      </c>
      <c r="AJ27" s="680">
        <v>0</v>
      </c>
      <c r="AK27" s="680">
        <v>0</v>
      </c>
      <c r="AL27" s="680">
        <v>0</v>
      </c>
      <c r="AM27" s="680">
        <v>0</v>
      </c>
      <c r="AN27" s="680">
        <v>0</v>
      </c>
      <c r="AO27" s="681">
        <v>0</v>
      </c>
      <c r="AP27" s="619"/>
      <c r="AQ27" s="679">
        <v>1671</v>
      </c>
      <c r="AR27" s="680">
        <v>1671</v>
      </c>
      <c r="AS27" s="680">
        <v>1671</v>
      </c>
      <c r="AT27" s="680">
        <v>1222</v>
      </c>
      <c r="AU27" s="680">
        <v>0</v>
      </c>
      <c r="AV27" s="680">
        <v>0</v>
      </c>
      <c r="AW27" s="680">
        <v>0</v>
      </c>
      <c r="AX27" s="680">
        <v>0</v>
      </c>
      <c r="AY27" s="680">
        <v>0</v>
      </c>
      <c r="AZ27" s="680">
        <v>0</v>
      </c>
      <c r="BA27" s="680">
        <v>0</v>
      </c>
      <c r="BB27" s="680">
        <v>0</v>
      </c>
      <c r="BC27" s="680">
        <v>0</v>
      </c>
      <c r="BD27" s="680">
        <v>0</v>
      </c>
      <c r="BE27" s="680">
        <v>0</v>
      </c>
      <c r="BF27" s="680">
        <v>0</v>
      </c>
      <c r="BG27" s="680">
        <v>0</v>
      </c>
      <c r="BH27" s="680">
        <v>0</v>
      </c>
      <c r="BI27" s="680">
        <v>0</v>
      </c>
      <c r="BJ27" s="680">
        <v>0</v>
      </c>
      <c r="BK27" s="680">
        <v>0</v>
      </c>
      <c r="BL27" s="680">
        <v>0</v>
      </c>
      <c r="BM27" s="680">
        <v>0</v>
      </c>
      <c r="BN27" s="680">
        <v>0</v>
      </c>
      <c r="BO27" s="680">
        <v>0</v>
      </c>
      <c r="BP27" s="680">
        <v>0</v>
      </c>
      <c r="BQ27" s="680">
        <v>0</v>
      </c>
      <c r="BR27" s="680">
        <v>0</v>
      </c>
      <c r="BS27" s="680">
        <v>0</v>
      </c>
      <c r="BT27" s="681">
        <v>0</v>
      </c>
      <c r="BU27" s="16"/>
    </row>
    <row r="28" spans="2:73" s="17" customFormat="1" ht="15.75">
      <c r="B28" s="675"/>
      <c r="C28" s="675" t="s">
        <v>1</v>
      </c>
      <c r="D28" s="675"/>
      <c r="E28" s="675" t="s">
        <v>1050</v>
      </c>
      <c r="F28" s="675" t="s">
        <v>29</v>
      </c>
      <c r="G28" s="675"/>
      <c r="H28" s="675">
        <v>2011</v>
      </c>
      <c r="I28" s="630" t="s">
        <v>563</v>
      </c>
      <c r="J28" s="630" t="s">
        <v>581</v>
      </c>
      <c r="K28" s="619"/>
      <c r="L28" s="679">
        <v>8</v>
      </c>
      <c r="M28" s="680">
        <v>8</v>
      </c>
      <c r="N28" s="680">
        <v>8</v>
      </c>
      <c r="O28" s="680">
        <v>7</v>
      </c>
      <c r="P28" s="680">
        <v>5</v>
      </c>
      <c r="Q28" s="680">
        <v>0</v>
      </c>
      <c r="R28" s="680">
        <v>0</v>
      </c>
      <c r="S28" s="680">
        <v>0</v>
      </c>
      <c r="T28" s="680">
        <v>0</v>
      </c>
      <c r="U28" s="680">
        <v>0</v>
      </c>
      <c r="V28" s="680">
        <v>0</v>
      </c>
      <c r="W28" s="680">
        <v>0</v>
      </c>
      <c r="X28" s="680">
        <v>0</v>
      </c>
      <c r="Y28" s="680">
        <v>0</v>
      </c>
      <c r="Z28" s="680">
        <v>0</v>
      </c>
      <c r="AA28" s="680">
        <v>0</v>
      </c>
      <c r="AB28" s="680">
        <v>0</v>
      </c>
      <c r="AC28" s="680">
        <v>0</v>
      </c>
      <c r="AD28" s="680">
        <v>0</v>
      </c>
      <c r="AE28" s="680">
        <v>0</v>
      </c>
      <c r="AF28" s="680">
        <v>0</v>
      </c>
      <c r="AG28" s="680">
        <v>0</v>
      </c>
      <c r="AH28" s="680">
        <v>0</v>
      </c>
      <c r="AI28" s="680">
        <v>0</v>
      </c>
      <c r="AJ28" s="680">
        <v>0</v>
      </c>
      <c r="AK28" s="680">
        <v>0</v>
      </c>
      <c r="AL28" s="680">
        <v>0</v>
      </c>
      <c r="AM28" s="680">
        <v>0</v>
      </c>
      <c r="AN28" s="680">
        <v>0</v>
      </c>
      <c r="AO28" s="681">
        <v>0</v>
      </c>
      <c r="AP28" s="619"/>
      <c r="AQ28" s="679">
        <v>52747</v>
      </c>
      <c r="AR28" s="680">
        <v>52747</v>
      </c>
      <c r="AS28" s="680">
        <v>52747</v>
      </c>
      <c r="AT28" s="680">
        <v>52444</v>
      </c>
      <c r="AU28" s="680">
        <v>39500</v>
      </c>
      <c r="AV28" s="680">
        <v>0</v>
      </c>
      <c r="AW28" s="680">
        <v>0</v>
      </c>
      <c r="AX28" s="680">
        <v>0</v>
      </c>
      <c r="AY28" s="680">
        <v>0</v>
      </c>
      <c r="AZ28" s="680">
        <v>0</v>
      </c>
      <c r="BA28" s="680">
        <v>0</v>
      </c>
      <c r="BB28" s="680">
        <v>0</v>
      </c>
      <c r="BC28" s="680">
        <v>0</v>
      </c>
      <c r="BD28" s="680">
        <v>0</v>
      </c>
      <c r="BE28" s="680">
        <v>0</v>
      </c>
      <c r="BF28" s="680">
        <v>0</v>
      </c>
      <c r="BG28" s="680">
        <v>0</v>
      </c>
      <c r="BH28" s="680">
        <v>0</v>
      </c>
      <c r="BI28" s="680">
        <v>0</v>
      </c>
      <c r="BJ28" s="680">
        <v>0</v>
      </c>
      <c r="BK28" s="680">
        <v>0</v>
      </c>
      <c r="BL28" s="680">
        <v>0</v>
      </c>
      <c r="BM28" s="680">
        <v>0</v>
      </c>
      <c r="BN28" s="680">
        <v>0</v>
      </c>
      <c r="BO28" s="680">
        <v>0</v>
      </c>
      <c r="BP28" s="680">
        <v>0</v>
      </c>
      <c r="BQ28" s="680">
        <v>0</v>
      </c>
      <c r="BR28" s="680">
        <v>0</v>
      </c>
      <c r="BS28" s="680">
        <v>0</v>
      </c>
      <c r="BT28" s="681">
        <v>0</v>
      </c>
      <c r="BU28" s="16"/>
    </row>
    <row r="29" spans="2:73" s="17" customFormat="1" ht="16.5" customHeight="1">
      <c r="B29" s="675"/>
      <c r="C29" s="675" t="s">
        <v>5</v>
      </c>
      <c r="D29" s="675"/>
      <c r="E29" s="675" t="s">
        <v>1050</v>
      </c>
      <c r="F29" s="675" t="s">
        <v>29</v>
      </c>
      <c r="G29" s="675"/>
      <c r="H29" s="675">
        <v>2011</v>
      </c>
      <c r="I29" s="630" t="s">
        <v>563</v>
      </c>
      <c r="J29" s="630" t="s">
        <v>581</v>
      </c>
      <c r="K29" s="619"/>
      <c r="L29" s="679">
        <v>5</v>
      </c>
      <c r="M29" s="680">
        <v>5</v>
      </c>
      <c r="N29" s="680">
        <v>5</v>
      </c>
      <c r="O29" s="680">
        <v>5</v>
      </c>
      <c r="P29" s="680">
        <v>5</v>
      </c>
      <c r="Q29" s="680">
        <v>4</v>
      </c>
      <c r="R29" s="680">
        <v>3</v>
      </c>
      <c r="S29" s="680">
        <v>3</v>
      </c>
      <c r="T29" s="680">
        <v>4</v>
      </c>
      <c r="U29" s="680">
        <v>2</v>
      </c>
      <c r="V29" s="680">
        <v>0</v>
      </c>
      <c r="W29" s="680">
        <v>0</v>
      </c>
      <c r="X29" s="680">
        <v>0</v>
      </c>
      <c r="Y29" s="680">
        <v>0</v>
      </c>
      <c r="Z29" s="680">
        <v>0</v>
      </c>
      <c r="AA29" s="680">
        <v>0</v>
      </c>
      <c r="AB29" s="680">
        <v>0</v>
      </c>
      <c r="AC29" s="680">
        <v>0</v>
      </c>
      <c r="AD29" s="680">
        <v>0</v>
      </c>
      <c r="AE29" s="680">
        <v>0</v>
      </c>
      <c r="AF29" s="680">
        <v>0</v>
      </c>
      <c r="AG29" s="680">
        <v>0</v>
      </c>
      <c r="AH29" s="680">
        <v>0</v>
      </c>
      <c r="AI29" s="680">
        <v>0</v>
      </c>
      <c r="AJ29" s="680">
        <v>0</v>
      </c>
      <c r="AK29" s="680">
        <v>0</v>
      </c>
      <c r="AL29" s="680">
        <v>0</v>
      </c>
      <c r="AM29" s="680">
        <v>0</v>
      </c>
      <c r="AN29" s="680">
        <v>0</v>
      </c>
      <c r="AO29" s="681">
        <v>0</v>
      </c>
      <c r="AP29" s="619"/>
      <c r="AQ29" s="679">
        <v>90222</v>
      </c>
      <c r="AR29" s="680">
        <v>90222</v>
      </c>
      <c r="AS29" s="680">
        <v>90222</v>
      </c>
      <c r="AT29" s="680">
        <v>90222</v>
      </c>
      <c r="AU29" s="680">
        <v>82993</v>
      </c>
      <c r="AV29" s="680">
        <v>74527</v>
      </c>
      <c r="AW29" s="680">
        <v>54975</v>
      </c>
      <c r="AX29" s="680">
        <v>54785</v>
      </c>
      <c r="AY29" s="680">
        <v>69910</v>
      </c>
      <c r="AZ29" s="680">
        <v>22127</v>
      </c>
      <c r="BA29" s="680">
        <v>8291</v>
      </c>
      <c r="BB29" s="680">
        <v>7320</v>
      </c>
      <c r="BC29" s="680">
        <v>7320</v>
      </c>
      <c r="BD29" s="680">
        <v>5454</v>
      </c>
      <c r="BE29" s="680">
        <v>5454</v>
      </c>
      <c r="BF29" s="680">
        <v>4994</v>
      </c>
      <c r="BG29" s="680">
        <v>0</v>
      </c>
      <c r="BH29" s="680">
        <v>0</v>
      </c>
      <c r="BI29" s="680">
        <v>0</v>
      </c>
      <c r="BJ29" s="680">
        <v>0</v>
      </c>
      <c r="BK29" s="680">
        <v>0</v>
      </c>
      <c r="BL29" s="680">
        <v>0</v>
      </c>
      <c r="BM29" s="680">
        <v>0</v>
      </c>
      <c r="BN29" s="680">
        <v>0</v>
      </c>
      <c r="BO29" s="680">
        <v>0</v>
      </c>
      <c r="BP29" s="680">
        <v>0</v>
      </c>
      <c r="BQ29" s="680">
        <v>0</v>
      </c>
      <c r="BR29" s="680">
        <v>0</v>
      </c>
      <c r="BS29" s="680">
        <v>0</v>
      </c>
      <c r="BT29" s="681">
        <v>0</v>
      </c>
      <c r="BU29" s="16"/>
    </row>
    <row r="30" spans="2:73" s="17" customFormat="1" ht="15.75">
      <c r="B30" s="675"/>
      <c r="C30" s="675" t="s">
        <v>4</v>
      </c>
      <c r="D30" s="675"/>
      <c r="E30" s="675" t="s">
        <v>1050</v>
      </c>
      <c r="F30" s="675" t="s">
        <v>29</v>
      </c>
      <c r="G30" s="675"/>
      <c r="H30" s="675">
        <v>2011</v>
      </c>
      <c r="I30" s="630" t="s">
        <v>563</v>
      </c>
      <c r="J30" s="630" t="s">
        <v>581</v>
      </c>
      <c r="K30" s="619"/>
      <c r="L30" s="679">
        <v>3</v>
      </c>
      <c r="M30" s="680">
        <v>3</v>
      </c>
      <c r="N30" s="680">
        <v>3</v>
      </c>
      <c r="O30" s="680">
        <v>3</v>
      </c>
      <c r="P30" s="680">
        <v>3</v>
      </c>
      <c r="Q30" s="680">
        <v>3</v>
      </c>
      <c r="R30" s="680">
        <v>2</v>
      </c>
      <c r="S30" s="680">
        <v>2</v>
      </c>
      <c r="T30" s="680">
        <v>3</v>
      </c>
      <c r="U30" s="680">
        <v>2</v>
      </c>
      <c r="V30" s="680">
        <v>0</v>
      </c>
      <c r="W30" s="680">
        <v>0</v>
      </c>
      <c r="X30" s="680">
        <v>0</v>
      </c>
      <c r="Y30" s="680">
        <v>0</v>
      </c>
      <c r="Z30" s="680">
        <v>0</v>
      </c>
      <c r="AA30" s="680">
        <v>0</v>
      </c>
      <c r="AB30" s="680">
        <v>0</v>
      </c>
      <c r="AC30" s="680">
        <v>0</v>
      </c>
      <c r="AD30" s="680">
        <v>0</v>
      </c>
      <c r="AE30" s="680">
        <v>0</v>
      </c>
      <c r="AF30" s="680">
        <v>0</v>
      </c>
      <c r="AG30" s="680">
        <v>0</v>
      </c>
      <c r="AH30" s="680">
        <v>0</v>
      </c>
      <c r="AI30" s="680">
        <v>0</v>
      </c>
      <c r="AJ30" s="680">
        <v>0</v>
      </c>
      <c r="AK30" s="680">
        <v>0</v>
      </c>
      <c r="AL30" s="680">
        <v>0</v>
      </c>
      <c r="AM30" s="680">
        <v>0</v>
      </c>
      <c r="AN30" s="680">
        <v>0</v>
      </c>
      <c r="AO30" s="681">
        <v>0</v>
      </c>
      <c r="AP30" s="619"/>
      <c r="AQ30" s="679">
        <v>54257</v>
      </c>
      <c r="AR30" s="680">
        <v>54257</v>
      </c>
      <c r="AS30" s="680">
        <v>54257</v>
      </c>
      <c r="AT30" s="680">
        <v>54257</v>
      </c>
      <c r="AU30" s="680">
        <v>49963</v>
      </c>
      <c r="AV30" s="680">
        <v>45204</v>
      </c>
      <c r="AW30" s="680">
        <v>35170</v>
      </c>
      <c r="AX30" s="680">
        <v>34945</v>
      </c>
      <c r="AY30" s="680">
        <v>43930</v>
      </c>
      <c r="AZ30" s="680">
        <v>16679</v>
      </c>
      <c r="BA30" s="680">
        <v>5422</v>
      </c>
      <c r="BB30" s="680">
        <v>4413</v>
      </c>
      <c r="BC30" s="680">
        <v>4413</v>
      </c>
      <c r="BD30" s="680">
        <v>4076</v>
      </c>
      <c r="BE30" s="680">
        <v>4076</v>
      </c>
      <c r="BF30" s="680">
        <v>3963</v>
      </c>
      <c r="BG30" s="680">
        <v>0</v>
      </c>
      <c r="BH30" s="680">
        <v>0</v>
      </c>
      <c r="BI30" s="680">
        <v>0</v>
      </c>
      <c r="BJ30" s="680">
        <v>0</v>
      </c>
      <c r="BK30" s="680">
        <v>0</v>
      </c>
      <c r="BL30" s="680">
        <v>0</v>
      </c>
      <c r="BM30" s="680">
        <v>0</v>
      </c>
      <c r="BN30" s="680">
        <v>0</v>
      </c>
      <c r="BO30" s="680">
        <v>0</v>
      </c>
      <c r="BP30" s="680">
        <v>0</v>
      </c>
      <c r="BQ30" s="680">
        <v>0</v>
      </c>
      <c r="BR30" s="680">
        <v>0</v>
      </c>
      <c r="BS30" s="680">
        <v>0</v>
      </c>
      <c r="BT30" s="681">
        <v>0</v>
      </c>
      <c r="BU30" s="16"/>
    </row>
    <row r="31" spans="2:73" s="17" customFormat="1" ht="15.75">
      <c r="B31" s="675"/>
      <c r="C31" s="675" t="s">
        <v>3</v>
      </c>
      <c r="D31" s="675"/>
      <c r="E31" s="675" t="s">
        <v>1050</v>
      </c>
      <c r="F31" s="675" t="s">
        <v>29</v>
      </c>
      <c r="G31" s="675"/>
      <c r="H31" s="675">
        <v>2011</v>
      </c>
      <c r="I31" s="630" t="s">
        <v>563</v>
      </c>
      <c r="J31" s="630" t="s">
        <v>581</v>
      </c>
      <c r="K31" s="619"/>
      <c r="L31" s="679">
        <v>32</v>
      </c>
      <c r="M31" s="680">
        <v>32</v>
      </c>
      <c r="N31" s="680">
        <v>32</v>
      </c>
      <c r="O31" s="680">
        <v>32</v>
      </c>
      <c r="P31" s="680">
        <v>32</v>
      </c>
      <c r="Q31" s="680">
        <v>32</v>
      </c>
      <c r="R31" s="680">
        <v>32</v>
      </c>
      <c r="S31" s="680">
        <v>32</v>
      </c>
      <c r="T31" s="680">
        <v>32</v>
      </c>
      <c r="U31" s="680">
        <v>32</v>
      </c>
      <c r="V31" s="680">
        <v>32</v>
      </c>
      <c r="W31" s="680">
        <v>32</v>
      </c>
      <c r="X31" s="680">
        <v>32</v>
      </c>
      <c r="Y31" s="680">
        <v>32</v>
      </c>
      <c r="Z31" s="680">
        <v>32</v>
      </c>
      <c r="AA31" s="680">
        <v>32</v>
      </c>
      <c r="AB31" s="680">
        <v>32</v>
      </c>
      <c r="AC31" s="680">
        <v>32</v>
      </c>
      <c r="AD31" s="680">
        <v>28</v>
      </c>
      <c r="AE31" s="680">
        <v>0</v>
      </c>
      <c r="AF31" s="680">
        <v>0</v>
      </c>
      <c r="AG31" s="680">
        <v>0</v>
      </c>
      <c r="AH31" s="680">
        <v>0</v>
      </c>
      <c r="AI31" s="680">
        <v>0</v>
      </c>
      <c r="AJ31" s="680">
        <v>0</v>
      </c>
      <c r="AK31" s="680">
        <v>0</v>
      </c>
      <c r="AL31" s="680">
        <v>0</v>
      </c>
      <c r="AM31" s="680">
        <v>0</v>
      </c>
      <c r="AN31" s="680">
        <v>0</v>
      </c>
      <c r="AO31" s="681">
        <v>0</v>
      </c>
      <c r="AP31" s="619"/>
      <c r="AQ31" s="679">
        <v>60903</v>
      </c>
      <c r="AR31" s="680">
        <v>60903</v>
      </c>
      <c r="AS31" s="680">
        <v>60903</v>
      </c>
      <c r="AT31" s="680">
        <v>60903</v>
      </c>
      <c r="AU31" s="680">
        <v>60903</v>
      </c>
      <c r="AV31" s="680">
        <v>60903</v>
      </c>
      <c r="AW31" s="680">
        <v>60903</v>
      </c>
      <c r="AX31" s="680">
        <v>60903</v>
      </c>
      <c r="AY31" s="680">
        <v>60903</v>
      </c>
      <c r="AZ31" s="680">
        <v>60903</v>
      </c>
      <c r="BA31" s="680">
        <v>60903</v>
      </c>
      <c r="BB31" s="680">
        <v>60903</v>
      </c>
      <c r="BC31" s="680">
        <v>60903</v>
      </c>
      <c r="BD31" s="680">
        <v>60903</v>
      </c>
      <c r="BE31" s="680">
        <v>60903</v>
      </c>
      <c r="BF31" s="680">
        <v>60903</v>
      </c>
      <c r="BG31" s="680">
        <v>60903</v>
      </c>
      <c r="BH31" s="680">
        <v>60903</v>
      </c>
      <c r="BI31" s="680">
        <v>57805</v>
      </c>
      <c r="BJ31" s="680">
        <v>0</v>
      </c>
      <c r="BK31" s="680">
        <v>0</v>
      </c>
      <c r="BL31" s="680">
        <v>0</v>
      </c>
      <c r="BM31" s="680">
        <v>0</v>
      </c>
      <c r="BN31" s="680">
        <v>0</v>
      </c>
      <c r="BO31" s="680">
        <v>0</v>
      </c>
      <c r="BP31" s="680">
        <v>0</v>
      </c>
      <c r="BQ31" s="680">
        <v>0</v>
      </c>
      <c r="BR31" s="680">
        <v>0</v>
      </c>
      <c r="BS31" s="680">
        <v>0</v>
      </c>
      <c r="BT31" s="681">
        <v>0</v>
      </c>
      <c r="BU31" s="16"/>
    </row>
    <row r="32" spans="2:73" s="17" customFormat="1" ht="15.75">
      <c r="B32" s="675"/>
      <c r="C32" s="675" t="s">
        <v>9</v>
      </c>
      <c r="D32" s="675"/>
      <c r="E32" s="675" t="s">
        <v>1050</v>
      </c>
      <c r="F32" s="675" t="s">
        <v>1051</v>
      </c>
      <c r="G32" s="675"/>
      <c r="H32" s="675">
        <v>2011</v>
      </c>
      <c r="I32" s="630" t="s">
        <v>563</v>
      </c>
      <c r="J32" s="630" t="s">
        <v>581</v>
      </c>
      <c r="K32" s="619"/>
      <c r="L32" s="679">
        <v>37</v>
      </c>
      <c r="M32" s="680">
        <v>0</v>
      </c>
      <c r="N32" s="680">
        <v>0</v>
      </c>
      <c r="O32" s="680">
        <v>0</v>
      </c>
      <c r="P32" s="680">
        <v>0</v>
      </c>
      <c r="Q32" s="680">
        <v>0</v>
      </c>
      <c r="R32" s="680">
        <v>0</v>
      </c>
      <c r="S32" s="680">
        <v>0</v>
      </c>
      <c r="T32" s="680">
        <v>0</v>
      </c>
      <c r="U32" s="680">
        <v>0</v>
      </c>
      <c r="V32" s="680">
        <v>0</v>
      </c>
      <c r="W32" s="680">
        <v>0</v>
      </c>
      <c r="X32" s="680">
        <v>0</v>
      </c>
      <c r="Y32" s="680">
        <v>0</v>
      </c>
      <c r="Z32" s="680">
        <v>0</v>
      </c>
      <c r="AA32" s="680">
        <v>0</v>
      </c>
      <c r="AB32" s="680">
        <v>0</v>
      </c>
      <c r="AC32" s="680">
        <v>0</v>
      </c>
      <c r="AD32" s="680">
        <v>0</v>
      </c>
      <c r="AE32" s="680">
        <v>0</v>
      </c>
      <c r="AF32" s="680">
        <v>0</v>
      </c>
      <c r="AG32" s="680">
        <v>0</v>
      </c>
      <c r="AH32" s="680">
        <v>0</v>
      </c>
      <c r="AI32" s="680">
        <v>0</v>
      </c>
      <c r="AJ32" s="680">
        <v>0</v>
      </c>
      <c r="AK32" s="680">
        <v>0</v>
      </c>
      <c r="AL32" s="680">
        <v>0</v>
      </c>
      <c r="AM32" s="680">
        <v>0</v>
      </c>
      <c r="AN32" s="680">
        <v>0</v>
      </c>
      <c r="AO32" s="681">
        <v>0</v>
      </c>
      <c r="AP32" s="619"/>
      <c r="AQ32" s="679">
        <v>1451</v>
      </c>
      <c r="AR32" s="680">
        <v>0</v>
      </c>
      <c r="AS32" s="680">
        <v>0</v>
      </c>
      <c r="AT32" s="680">
        <v>0</v>
      </c>
      <c r="AU32" s="680">
        <v>0</v>
      </c>
      <c r="AV32" s="680">
        <v>0</v>
      </c>
      <c r="AW32" s="680">
        <v>0</v>
      </c>
      <c r="AX32" s="680">
        <v>0</v>
      </c>
      <c r="AY32" s="680">
        <v>0</v>
      </c>
      <c r="AZ32" s="680">
        <v>0</v>
      </c>
      <c r="BA32" s="680">
        <v>0</v>
      </c>
      <c r="BB32" s="680">
        <v>0</v>
      </c>
      <c r="BC32" s="680">
        <v>0</v>
      </c>
      <c r="BD32" s="680">
        <v>0</v>
      </c>
      <c r="BE32" s="680">
        <v>0</v>
      </c>
      <c r="BF32" s="680">
        <v>0</v>
      </c>
      <c r="BG32" s="680">
        <v>0</v>
      </c>
      <c r="BH32" s="680">
        <v>0</v>
      </c>
      <c r="BI32" s="680">
        <v>0</v>
      </c>
      <c r="BJ32" s="680">
        <v>0</v>
      </c>
      <c r="BK32" s="680">
        <v>0</v>
      </c>
      <c r="BL32" s="680">
        <v>0</v>
      </c>
      <c r="BM32" s="680">
        <v>0</v>
      </c>
      <c r="BN32" s="680">
        <v>0</v>
      </c>
      <c r="BO32" s="680">
        <v>0</v>
      </c>
      <c r="BP32" s="680">
        <v>0</v>
      </c>
      <c r="BQ32" s="680">
        <v>0</v>
      </c>
      <c r="BR32" s="680">
        <v>0</v>
      </c>
      <c r="BS32" s="680">
        <v>0</v>
      </c>
      <c r="BT32" s="681">
        <v>0</v>
      </c>
      <c r="BU32" s="16"/>
    </row>
    <row r="33" spans="2:73" s="17" customFormat="1" ht="15.75">
      <c r="B33" s="675"/>
      <c r="C33" s="675" t="s">
        <v>21</v>
      </c>
      <c r="D33" s="675"/>
      <c r="E33" s="675" t="s">
        <v>1050</v>
      </c>
      <c r="F33" s="675" t="s">
        <v>1052</v>
      </c>
      <c r="G33" s="675"/>
      <c r="H33" s="675">
        <v>2011</v>
      </c>
      <c r="I33" s="630" t="s">
        <v>563</v>
      </c>
      <c r="J33" s="630" t="s">
        <v>581</v>
      </c>
      <c r="K33" s="619"/>
      <c r="L33" s="679">
        <v>61</v>
      </c>
      <c r="M33" s="680">
        <v>61</v>
      </c>
      <c r="N33" s="680">
        <v>61</v>
      </c>
      <c r="O33" s="680">
        <v>32</v>
      </c>
      <c r="P33" s="680">
        <v>32</v>
      </c>
      <c r="Q33" s="680">
        <v>32</v>
      </c>
      <c r="R33" s="680">
        <v>6</v>
      </c>
      <c r="S33" s="680">
        <v>6</v>
      </c>
      <c r="T33" s="680">
        <v>6</v>
      </c>
      <c r="U33" s="680">
        <v>6</v>
      </c>
      <c r="V33" s="680">
        <v>5</v>
      </c>
      <c r="W33" s="680">
        <v>5</v>
      </c>
      <c r="X33" s="680">
        <v>0</v>
      </c>
      <c r="Y33" s="680">
        <v>0</v>
      </c>
      <c r="Z33" s="680">
        <v>0</v>
      </c>
      <c r="AA33" s="680">
        <v>0</v>
      </c>
      <c r="AB33" s="680">
        <v>0</v>
      </c>
      <c r="AC33" s="680">
        <v>0</v>
      </c>
      <c r="AD33" s="680">
        <v>0</v>
      </c>
      <c r="AE33" s="680">
        <v>0</v>
      </c>
      <c r="AF33" s="680">
        <v>0</v>
      </c>
      <c r="AG33" s="680">
        <v>0</v>
      </c>
      <c r="AH33" s="680">
        <v>0</v>
      </c>
      <c r="AI33" s="680">
        <v>0</v>
      </c>
      <c r="AJ33" s="680">
        <v>0</v>
      </c>
      <c r="AK33" s="680">
        <v>0</v>
      </c>
      <c r="AL33" s="680">
        <v>0</v>
      </c>
      <c r="AM33" s="680">
        <v>0</v>
      </c>
      <c r="AN33" s="680">
        <v>0</v>
      </c>
      <c r="AO33" s="681">
        <v>0</v>
      </c>
      <c r="AP33" s="619"/>
      <c r="AQ33" s="679">
        <v>161529</v>
      </c>
      <c r="AR33" s="680">
        <v>161529</v>
      </c>
      <c r="AS33" s="680">
        <v>161529</v>
      </c>
      <c r="AT33" s="680">
        <v>79596</v>
      </c>
      <c r="AU33" s="680">
        <v>79596</v>
      </c>
      <c r="AV33" s="680">
        <v>79596</v>
      </c>
      <c r="AW33" s="680">
        <v>17297</v>
      </c>
      <c r="AX33" s="680">
        <v>17297</v>
      </c>
      <c r="AY33" s="680">
        <v>17297</v>
      </c>
      <c r="AZ33" s="680">
        <v>17297</v>
      </c>
      <c r="BA33" s="680">
        <v>13410</v>
      </c>
      <c r="BB33" s="680">
        <v>13410</v>
      </c>
      <c r="BC33" s="680">
        <v>0</v>
      </c>
      <c r="BD33" s="680">
        <v>0</v>
      </c>
      <c r="BE33" s="680">
        <v>0</v>
      </c>
      <c r="BF33" s="680">
        <v>0</v>
      </c>
      <c r="BG33" s="680">
        <v>0</v>
      </c>
      <c r="BH33" s="680">
        <v>0</v>
      </c>
      <c r="BI33" s="680">
        <v>0</v>
      </c>
      <c r="BJ33" s="680">
        <v>0</v>
      </c>
      <c r="BK33" s="680">
        <v>0</v>
      </c>
      <c r="BL33" s="680">
        <v>0</v>
      </c>
      <c r="BM33" s="680">
        <v>0</v>
      </c>
      <c r="BN33" s="680">
        <v>0</v>
      </c>
      <c r="BO33" s="680">
        <v>0</v>
      </c>
      <c r="BP33" s="680">
        <v>0</v>
      </c>
      <c r="BQ33" s="680">
        <v>0</v>
      </c>
      <c r="BR33" s="680">
        <v>0</v>
      </c>
      <c r="BS33" s="680">
        <v>0</v>
      </c>
      <c r="BT33" s="681">
        <v>0</v>
      </c>
      <c r="BU33" s="16"/>
    </row>
    <row r="34" spans="2:73" s="17" customFormat="1" ht="15.75">
      <c r="B34" s="675"/>
      <c r="C34" s="675" t="s">
        <v>1053</v>
      </c>
      <c r="D34" s="675"/>
      <c r="E34" s="675" t="s">
        <v>1050</v>
      </c>
      <c r="F34" s="675" t="s">
        <v>1054</v>
      </c>
      <c r="G34" s="675"/>
      <c r="H34" s="675">
        <v>2011</v>
      </c>
      <c r="I34" s="630" t="s">
        <v>563</v>
      </c>
      <c r="J34" s="630" t="s">
        <v>581</v>
      </c>
      <c r="K34" s="619"/>
      <c r="L34" s="679">
        <v>3</v>
      </c>
      <c r="M34" s="680">
        <v>3</v>
      </c>
      <c r="N34" s="680">
        <v>3</v>
      </c>
      <c r="O34" s="680">
        <v>3</v>
      </c>
      <c r="P34" s="680">
        <v>3</v>
      </c>
      <c r="Q34" s="680">
        <v>3</v>
      </c>
      <c r="R34" s="680">
        <v>3</v>
      </c>
      <c r="S34" s="680">
        <v>3</v>
      </c>
      <c r="T34" s="680">
        <v>3</v>
      </c>
      <c r="U34" s="680">
        <v>3</v>
      </c>
      <c r="V34" s="680">
        <v>3</v>
      </c>
      <c r="W34" s="680">
        <v>0</v>
      </c>
      <c r="X34" s="680">
        <v>0</v>
      </c>
      <c r="Y34" s="680">
        <v>0</v>
      </c>
      <c r="Z34" s="680">
        <v>0</v>
      </c>
      <c r="AA34" s="680">
        <v>0</v>
      </c>
      <c r="AB34" s="680">
        <v>0</v>
      </c>
      <c r="AC34" s="680">
        <v>0</v>
      </c>
      <c r="AD34" s="680">
        <v>0</v>
      </c>
      <c r="AE34" s="680">
        <v>0</v>
      </c>
      <c r="AF34" s="680">
        <v>0</v>
      </c>
      <c r="AG34" s="680">
        <v>0</v>
      </c>
      <c r="AH34" s="680">
        <v>0</v>
      </c>
      <c r="AI34" s="680">
        <v>0</v>
      </c>
      <c r="AJ34" s="680">
        <v>0</v>
      </c>
      <c r="AK34" s="680">
        <v>0</v>
      </c>
      <c r="AL34" s="680">
        <v>0</v>
      </c>
      <c r="AM34" s="680">
        <v>0</v>
      </c>
      <c r="AN34" s="680">
        <v>0</v>
      </c>
      <c r="AO34" s="681">
        <v>0</v>
      </c>
      <c r="AP34" s="619"/>
      <c r="AQ34" s="679">
        <v>20487</v>
      </c>
      <c r="AR34" s="680">
        <v>20487</v>
      </c>
      <c r="AS34" s="680">
        <v>20487</v>
      </c>
      <c r="AT34" s="680">
        <v>20487</v>
      </c>
      <c r="AU34" s="680">
        <v>20487</v>
      </c>
      <c r="AV34" s="680">
        <v>20487</v>
      </c>
      <c r="AW34" s="680">
        <v>20487</v>
      </c>
      <c r="AX34" s="680">
        <v>20487</v>
      </c>
      <c r="AY34" s="680">
        <v>20487</v>
      </c>
      <c r="AZ34" s="680">
        <v>20487</v>
      </c>
      <c r="BA34" s="680">
        <v>20487</v>
      </c>
      <c r="BB34" s="680">
        <v>9435</v>
      </c>
      <c r="BC34" s="680">
        <v>9435</v>
      </c>
      <c r="BD34" s="680">
        <v>9435</v>
      </c>
      <c r="BE34" s="680">
        <v>9435</v>
      </c>
      <c r="BF34" s="680">
        <v>9435</v>
      </c>
      <c r="BG34" s="680">
        <v>9435</v>
      </c>
      <c r="BH34" s="680">
        <v>0</v>
      </c>
      <c r="BI34" s="680">
        <v>0</v>
      </c>
      <c r="BJ34" s="680">
        <v>0</v>
      </c>
      <c r="BK34" s="680">
        <v>0</v>
      </c>
      <c r="BL34" s="680">
        <v>0</v>
      </c>
      <c r="BM34" s="680">
        <v>0</v>
      </c>
      <c r="BN34" s="680">
        <v>0</v>
      </c>
      <c r="BO34" s="680">
        <v>0</v>
      </c>
      <c r="BP34" s="680">
        <v>0</v>
      </c>
      <c r="BQ34" s="680">
        <v>0</v>
      </c>
      <c r="BR34" s="680">
        <v>0</v>
      </c>
      <c r="BS34" s="680">
        <v>0</v>
      </c>
      <c r="BT34" s="681">
        <v>0</v>
      </c>
      <c r="BU34" s="16"/>
    </row>
    <row r="35" spans="2:73" s="17" customFormat="1" ht="15.75">
      <c r="B35" s="675"/>
      <c r="C35" s="675" t="s">
        <v>22</v>
      </c>
      <c r="D35" s="675"/>
      <c r="E35" s="675" t="s">
        <v>1050</v>
      </c>
      <c r="F35" s="675" t="s">
        <v>1052</v>
      </c>
      <c r="G35" s="675"/>
      <c r="H35" s="675">
        <v>2011</v>
      </c>
      <c r="I35" s="630" t="s">
        <v>563</v>
      </c>
      <c r="J35" s="630" t="s">
        <v>581</v>
      </c>
      <c r="K35" s="619"/>
      <c r="L35" s="679">
        <v>16</v>
      </c>
      <c r="M35" s="680">
        <v>16</v>
      </c>
      <c r="N35" s="680">
        <v>16</v>
      </c>
      <c r="O35" s="680">
        <v>16</v>
      </c>
      <c r="P35" s="680">
        <v>16</v>
      </c>
      <c r="Q35" s="680">
        <v>16</v>
      </c>
      <c r="R35" s="680">
        <v>16</v>
      </c>
      <c r="S35" s="680">
        <v>16</v>
      </c>
      <c r="T35" s="680">
        <v>16</v>
      </c>
      <c r="U35" s="680">
        <v>16</v>
      </c>
      <c r="V35" s="680">
        <v>16</v>
      </c>
      <c r="W35" s="680">
        <v>0</v>
      </c>
      <c r="X35" s="680">
        <v>0</v>
      </c>
      <c r="Y35" s="680">
        <v>0</v>
      </c>
      <c r="Z35" s="680">
        <v>0</v>
      </c>
      <c r="AA35" s="680">
        <v>0</v>
      </c>
      <c r="AB35" s="680">
        <v>0</v>
      </c>
      <c r="AC35" s="680">
        <v>0</v>
      </c>
      <c r="AD35" s="680">
        <v>0</v>
      </c>
      <c r="AE35" s="680">
        <v>0</v>
      </c>
      <c r="AF35" s="680">
        <v>0</v>
      </c>
      <c r="AG35" s="680">
        <v>0</v>
      </c>
      <c r="AH35" s="680">
        <v>0</v>
      </c>
      <c r="AI35" s="680">
        <v>0</v>
      </c>
      <c r="AJ35" s="680">
        <v>0</v>
      </c>
      <c r="AK35" s="680">
        <v>0</v>
      </c>
      <c r="AL35" s="680">
        <v>0</v>
      </c>
      <c r="AM35" s="680">
        <v>0</v>
      </c>
      <c r="AN35" s="680">
        <v>0</v>
      </c>
      <c r="AO35" s="681">
        <v>0</v>
      </c>
      <c r="AP35" s="619"/>
      <c r="AQ35" s="679">
        <v>116644</v>
      </c>
      <c r="AR35" s="680">
        <v>116644</v>
      </c>
      <c r="AS35" s="680">
        <v>116644</v>
      </c>
      <c r="AT35" s="680">
        <v>116644</v>
      </c>
      <c r="AU35" s="680">
        <v>116644</v>
      </c>
      <c r="AV35" s="680">
        <v>116644</v>
      </c>
      <c r="AW35" s="680">
        <v>116644</v>
      </c>
      <c r="AX35" s="680">
        <v>116644</v>
      </c>
      <c r="AY35" s="680">
        <v>116644</v>
      </c>
      <c r="AZ35" s="680">
        <v>116644</v>
      </c>
      <c r="BA35" s="680">
        <v>116644</v>
      </c>
      <c r="BB35" s="680">
        <v>19495</v>
      </c>
      <c r="BC35" s="680">
        <v>19495</v>
      </c>
      <c r="BD35" s="680">
        <v>19495</v>
      </c>
      <c r="BE35" s="680">
        <v>19495</v>
      </c>
      <c r="BF35" s="680">
        <v>19495</v>
      </c>
      <c r="BG35" s="680">
        <v>19495</v>
      </c>
      <c r="BH35" s="680">
        <v>0</v>
      </c>
      <c r="BI35" s="680">
        <v>0</v>
      </c>
      <c r="BJ35" s="680">
        <v>0</v>
      </c>
      <c r="BK35" s="680">
        <v>0</v>
      </c>
      <c r="BL35" s="680">
        <v>0</v>
      </c>
      <c r="BM35" s="680">
        <v>0</v>
      </c>
      <c r="BN35" s="680">
        <v>0</v>
      </c>
      <c r="BO35" s="680">
        <v>0</v>
      </c>
      <c r="BP35" s="680">
        <v>0</v>
      </c>
      <c r="BQ35" s="680">
        <v>0</v>
      </c>
      <c r="BR35" s="680">
        <v>0</v>
      </c>
      <c r="BS35" s="680">
        <v>0</v>
      </c>
      <c r="BT35" s="681">
        <v>0</v>
      </c>
      <c r="BU35" s="16"/>
    </row>
    <row r="36" spans="2:73" s="17" customFormat="1" ht="15.75">
      <c r="B36" s="675"/>
      <c r="C36" s="675" t="s">
        <v>16</v>
      </c>
      <c r="D36" s="675"/>
      <c r="E36" s="675" t="s">
        <v>1050</v>
      </c>
      <c r="F36" s="675" t="s">
        <v>1052</v>
      </c>
      <c r="G36" s="675"/>
      <c r="H36" s="675">
        <v>2011</v>
      </c>
      <c r="I36" s="630" t="s">
        <v>563</v>
      </c>
      <c r="J36" s="630" t="s">
        <v>581</v>
      </c>
      <c r="K36" s="619"/>
      <c r="L36" s="679">
        <v>3</v>
      </c>
      <c r="M36" s="680">
        <v>3</v>
      </c>
      <c r="N36" s="680">
        <v>3</v>
      </c>
      <c r="O36" s="680">
        <v>3</v>
      </c>
      <c r="P36" s="680">
        <v>3</v>
      </c>
      <c r="Q36" s="680">
        <v>3</v>
      </c>
      <c r="R36" s="680">
        <v>3</v>
      </c>
      <c r="S36" s="680">
        <v>3</v>
      </c>
      <c r="T36" s="680">
        <v>3</v>
      </c>
      <c r="U36" s="680">
        <v>3</v>
      </c>
      <c r="V36" s="680">
        <v>3</v>
      </c>
      <c r="W36" s="680">
        <v>3</v>
      </c>
      <c r="X36" s="680">
        <v>3</v>
      </c>
      <c r="Y36" s="680">
        <v>0</v>
      </c>
      <c r="Z36" s="680">
        <v>0</v>
      </c>
      <c r="AA36" s="680">
        <v>0</v>
      </c>
      <c r="AB36" s="680">
        <v>0</v>
      </c>
      <c r="AC36" s="680">
        <v>0</v>
      </c>
      <c r="AD36" s="680">
        <v>0</v>
      </c>
      <c r="AE36" s="680">
        <v>0</v>
      </c>
      <c r="AF36" s="680">
        <v>0</v>
      </c>
      <c r="AG36" s="680">
        <v>0</v>
      </c>
      <c r="AH36" s="680">
        <v>0</v>
      </c>
      <c r="AI36" s="680">
        <v>0</v>
      </c>
      <c r="AJ36" s="680">
        <v>0</v>
      </c>
      <c r="AK36" s="680">
        <v>0</v>
      </c>
      <c r="AL36" s="680">
        <v>0</v>
      </c>
      <c r="AM36" s="680">
        <v>0</v>
      </c>
      <c r="AN36" s="680">
        <v>0</v>
      </c>
      <c r="AO36" s="681">
        <v>0</v>
      </c>
      <c r="AP36" s="619"/>
      <c r="AQ36" s="679">
        <v>15807</v>
      </c>
      <c r="AR36" s="680">
        <v>15807</v>
      </c>
      <c r="AS36" s="680">
        <v>15807</v>
      </c>
      <c r="AT36" s="680">
        <v>15807</v>
      </c>
      <c r="AU36" s="680">
        <v>15807</v>
      </c>
      <c r="AV36" s="680">
        <v>15807</v>
      </c>
      <c r="AW36" s="680">
        <v>15807</v>
      </c>
      <c r="AX36" s="680">
        <v>15807</v>
      </c>
      <c r="AY36" s="680">
        <v>15807</v>
      </c>
      <c r="AZ36" s="680">
        <v>15807</v>
      </c>
      <c r="BA36" s="680">
        <v>15807</v>
      </c>
      <c r="BB36" s="680">
        <v>15807</v>
      </c>
      <c r="BC36" s="680">
        <v>15807</v>
      </c>
      <c r="BD36" s="680">
        <v>0</v>
      </c>
      <c r="BE36" s="680">
        <v>0</v>
      </c>
      <c r="BF36" s="680">
        <v>0</v>
      </c>
      <c r="BG36" s="680">
        <v>0</v>
      </c>
      <c r="BH36" s="680">
        <v>0</v>
      </c>
      <c r="BI36" s="680">
        <v>0</v>
      </c>
      <c r="BJ36" s="680">
        <v>0</v>
      </c>
      <c r="BK36" s="680">
        <v>0</v>
      </c>
      <c r="BL36" s="680">
        <v>0</v>
      </c>
      <c r="BM36" s="680">
        <v>0</v>
      </c>
      <c r="BN36" s="680">
        <v>0</v>
      </c>
      <c r="BO36" s="680">
        <v>0</v>
      </c>
      <c r="BP36" s="680">
        <v>0</v>
      </c>
      <c r="BQ36" s="680">
        <v>0</v>
      </c>
      <c r="BR36" s="680">
        <v>0</v>
      </c>
      <c r="BS36" s="680">
        <v>0</v>
      </c>
      <c r="BT36" s="681">
        <v>0</v>
      </c>
      <c r="BU36" s="16"/>
    </row>
    <row r="37" spans="2:73" s="17" customFormat="1" ht="15.75">
      <c r="B37" s="675"/>
      <c r="C37" s="675" t="s">
        <v>17</v>
      </c>
      <c r="D37" s="675"/>
      <c r="E37" s="675" t="s">
        <v>1050</v>
      </c>
      <c r="F37" s="675" t="s">
        <v>1052</v>
      </c>
      <c r="G37" s="675"/>
      <c r="H37" s="675">
        <v>2011</v>
      </c>
      <c r="I37" s="630" t="s">
        <v>563</v>
      </c>
      <c r="J37" s="630" t="s">
        <v>581</v>
      </c>
      <c r="K37" s="619"/>
      <c r="L37" s="679">
        <v>44</v>
      </c>
      <c r="M37" s="680">
        <v>44</v>
      </c>
      <c r="N37" s="680">
        <v>44</v>
      </c>
      <c r="O37" s="680">
        <v>44</v>
      </c>
      <c r="P37" s="680">
        <v>44</v>
      </c>
      <c r="Q37" s="680">
        <v>44</v>
      </c>
      <c r="R37" s="680">
        <v>44</v>
      </c>
      <c r="S37" s="680">
        <v>44</v>
      </c>
      <c r="T37" s="680">
        <v>44</v>
      </c>
      <c r="U37" s="680">
        <v>44</v>
      </c>
      <c r="V37" s="680">
        <v>44</v>
      </c>
      <c r="W37" s="680">
        <v>44</v>
      </c>
      <c r="X37" s="680">
        <v>44</v>
      </c>
      <c r="Y37" s="680">
        <v>44</v>
      </c>
      <c r="Z37" s="680">
        <v>44</v>
      </c>
      <c r="AA37" s="680">
        <v>40</v>
      </c>
      <c r="AB37" s="680">
        <v>40</v>
      </c>
      <c r="AC37" s="680">
        <v>40</v>
      </c>
      <c r="AD37" s="680">
        <v>40</v>
      </c>
      <c r="AE37" s="680">
        <v>40</v>
      </c>
      <c r="AF37" s="680">
        <v>40</v>
      </c>
      <c r="AG37" s="680">
        <v>40</v>
      </c>
      <c r="AH37" s="680">
        <v>40</v>
      </c>
      <c r="AI37" s="680">
        <v>40</v>
      </c>
      <c r="AJ37" s="680">
        <v>40</v>
      </c>
      <c r="AK37" s="680">
        <v>40</v>
      </c>
      <c r="AL37" s="680">
        <v>0</v>
      </c>
      <c r="AM37" s="680">
        <v>0</v>
      </c>
      <c r="AN37" s="680">
        <v>0</v>
      </c>
      <c r="AO37" s="681">
        <v>0</v>
      </c>
      <c r="AP37" s="619"/>
      <c r="AQ37" s="679">
        <v>157828</v>
      </c>
      <c r="AR37" s="680">
        <v>157828</v>
      </c>
      <c r="AS37" s="680">
        <v>157828</v>
      </c>
      <c r="AT37" s="680">
        <v>157828</v>
      </c>
      <c r="AU37" s="680">
        <v>157828</v>
      </c>
      <c r="AV37" s="680">
        <v>157828</v>
      </c>
      <c r="AW37" s="680">
        <v>157828</v>
      </c>
      <c r="AX37" s="680">
        <v>157828</v>
      </c>
      <c r="AY37" s="680">
        <v>157828</v>
      </c>
      <c r="AZ37" s="680">
        <v>157828</v>
      </c>
      <c r="BA37" s="680">
        <v>157828</v>
      </c>
      <c r="BB37" s="680">
        <v>157828</v>
      </c>
      <c r="BC37" s="680">
        <v>157828</v>
      </c>
      <c r="BD37" s="680">
        <v>157828</v>
      </c>
      <c r="BE37" s="680">
        <v>157828</v>
      </c>
      <c r="BF37" s="680">
        <v>204238</v>
      </c>
      <c r="BG37" s="680">
        <v>204238</v>
      </c>
      <c r="BH37" s="680">
        <v>204238</v>
      </c>
      <c r="BI37" s="680">
        <v>204238</v>
      </c>
      <c r="BJ37" s="680">
        <v>204238</v>
      </c>
      <c r="BK37" s="680">
        <v>204238</v>
      </c>
      <c r="BL37" s="680">
        <v>204238</v>
      </c>
      <c r="BM37" s="680">
        <v>204238</v>
      </c>
      <c r="BN37" s="680">
        <v>204238</v>
      </c>
      <c r="BO37" s="680">
        <v>204238</v>
      </c>
      <c r="BP37" s="680">
        <v>204238</v>
      </c>
      <c r="BQ37" s="680">
        <v>0</v>
      </c>
      <c r="BR37" s="680">
        <v>0</v>
      </c>
      <c r="BS37" s="680">
        <v>0</v>
      </c>
      <c r="BT37" s="681">
        <v>0</v>
      </c>
      <c r="BU37" s="16"/>
    </row>
    <row r="38" spans="2:73" s="17" customFormat="1" ht="15.75">
      <c r="B38" s="675"/>
      <c r="C38" s="675" t="s">
        <v>3</v>
      </c>
      <c r="D38" s="675"/>
      <c r="E38" s="675" t="s">
        <v>1050</v>
      </c>
      <c r="F38" s="675" t="s">
        <v>29</v>
      </c>
      <c r="G38" s="675"/>
      <c r="H38" s="675">
        <v>2012</v>
      </c>
      <c r="I38" s="630" t="s">
        <v>564</v>
      </c>
      <c r="J38" s="630" t="s">
        <v>581</v>
      </c>
      <c r="K38" s="619"/>
      <c r="L38" s="679">
        <v>0</v>
      </c>
      <c r="M38" s="680">
        <v>27</v>
      </c>
      <c r="N38" s="680">
        <v>27</v>
      </c>
      <c r="O38" s="680">
        <v>27</v>
      </c>
      <c r="P38" s="680">
        <v>27</v>
      </c>
      <c r="Q38" s="680">
        <v>27</v>
      </c>
      <c r="R38" s="680">
        <v>27</v>
      </c>
      <c r="S38" s="680">
        <v>27</v>
      </c>
      <c r="T38" s="680">
        <v>27</v>
      </c>
      <c r="U38" s="680">
        <v>27</v>
      </c>
      <c r="V38" s="680">
        <v>27</v>
      </c>
      <c r="W38" s="680">
        <v>27</v>
      </c>
      <c r="X38" s="680">
        <v>27</v>
      </c>
      <c r="Y38" s="680">
        <v>27</v>
      </c>
      <c r="Z38" s="680">
        <v>27</v>
      </c>
      <c r="AA38" s="680">
        <v>27</v>
      </c>
      <c r="AB38" s="680">
        <v>27</v>
      </c>
      <c r="AC38" s="680">
        <v>27</v>
      </c>
      <c r="AD38" s="680">
        <v>27</v>
      </c>
      <c r="AE38" s="680">
        <v>23</v>
      </c>
      <c r="AF38" s="680">
        <v>0</v>
      </c>
      <c r="AG38" s="680">
        <v>0</v>
      </c>
      <c r="AH38" s="680">
        <v>0</v>
      </c>
      <c r="AI38" s="680">
        <v>0</v>
      </c>
      <c r="AJ38" s="680">
        <v>0</v>
      </c>
      <c r="AK38" s="680">
        <v>0</v>
      </c>
      <c r="AL38" s="680">
        <v>0</v>
      </c>
      <c r="AM38" s="680">
        <v>0</v>
      </c>
      <c r="AN38" s="680">
        <v>0</v>
      </c>
      <c r="AO38" s="681">
        <v>0</v>
      </c>
      <c r="AP38" s="619"/>
      <c r="AQ38" s="679">
        <v>0</v>
      </c>
      <c r="AR38" s="680">
        <v>48253</v>
      </c>
      <c r="AS38" s="680">
        <v>48253</v>
      </c>
      <c r="AT38" s="680">
        <v>48253</v>
      </c>
      <c r="AU38" s="680">
        <v>48253</v>
      </c>
      <c r="AV38" s="680">
        <v>48253</v>
      </c>
      <c r="AW38" s="680">
        <v>48253</v>
      </c>
      <c r="AX38" s="680">
        <v>48253</v>
      </c>
      <c r="AY38" s="680">
        <v>48253</v>
      </c>
      <c r="AZ38" s="680">
        <v>48253</v>
      </c>
      <c r="BA38" s="680">
        <v>48253</v>
      </c>
      <c r="BB38" s="680">
        <v>48253</v>
      </c>
      <c r="BC38" s="680">
        <v>48253</v>
      </c>
      <c r="BD38" s="680">
        <v>48253</v>
      </c>
      <c r="BE38" s="680">
        <v>48253</v>
      </c>
      <c r="BF38" s="680">
        <v>48253</v>
      </c>
      <c r="BG38" s="680">
        <v>48253</v>
      </c>
      <c r="BH38" s="680">
        <v>48253</v>
      </c>
      <c r="BI38" s="680">
        <v>48253</v>
      </c>
      <c r="BJ38" s="680">
        <v>45003</v>
      </c>
      <c r="BK38" s="680">
        <v>0</v>
      </c>
      <c r="BL38" s="680">
        <v>0</v>
      </c>
      <c r="BM38" s="680">
        <v>0</v>
      </c>
      <c r="BN38" s="680">
        <v>0</v>
      </c>
      <c r="BO38" s="680">
        <v>0</v>
      </c>
      <c r="BP38" s="680">
        <v>0</v>
      </c>
      <c r="BQ38" s="680">
        <v>0</v>
      </c>
      <c r="BR38" s="680">
        <v>0</v>
      </c>
      <c r="BS38" s="680">
        <v>0</v>
      </c>
      <c r="BT38" s="681">
        <v>0</v>
      </c>
      <c r="BU38" s="16"/>
    </row>
    <row r="39" spans="2:73" s="17" customFormat="1" ht="15.75">
      <c r="B39" s="675"/>
      <c r="C39" s="675" t="s">
        <v>22</v>
      </c>
      <c r="D39" s="675"/>
      <c r="E39" s="675" t="s">
        <v>1050</v>
      </c>
      <c r="F39" s="675" t="s">
        <v>1052</v>
      </c>
      <c r="G39" s="675"/>
      <c r="H39" s="675">
        <v>2012</v>
      </c>
      <c r="I39" s="630" t="s">
        <v>564</v>
      </c>
      <c r="J39" s="630" t="s">
        <v>581</v>
      </c>
      <c r="K39" s="619"/>
      <c r="L39" s="679">
        <v>0</v>
      </c>
      <c r="M39" s="680">
        <v>268</v>
      </c>
      <c r="N39" s="680">
        <v>258</v>
      </c>
      <c r="O39" s="680">
        <v>258</v>
      </c>
      <c r="P39" s="680">
        <v>242</v>
      </c>
      <c r="Q39" s="680">
        <v>242</v>
      </c>
      <c r="R39" s="680">
        <v>241</v>
      </c>
      <c r="S39" s="680">
        <v>235</v>
      </c>
      <c r="T39" s="680">
        <v>235</v>
      </c>
      <c r="U39" s="680">
        <v>207</v>
      </c>
      <c r="V39" s="680">
        <v>137</v>
      </c>
      <c r="W39" s="680">
        <v>135</v>
      </c>
      <c r="X39" s="680">
        <v>135</v>
      </c>
      <c r="Y39" s="680">
        <v>60</v>
      </c>
      <c r="Z39" s="680">
        <v>42</v>
      </c>
      <c r="AA39" s="680">
        <v>42</v>
      </c>
      <c r="AB39" s="680">
        <v>26</v>
      </c>
      <c r="AC39" s="680">
        <v>0</v>
      </c>
      <c r="AD39" s="680">
        <v>0</v>
      </c>
      <c r="AE39" s="680">
        <v>0</v>
      </c>
      <c r="AF39" s="680">
        <v>0</v>
      </c>
      <c r="AG39" s="680">
        <v>0</v>
      </c>
      <c r="AH39" s="680">
        <v>0</v>
      </c>
      <c r="AI39" s="680">
        <v>0</v>
      </c>
      <c r="AJ39" s="680">
        <v>0</v>
      </c>
      <c r="AK39" s="680">
        <v>0</v>
      </c>
      <c r="AL39" s="680">
        <v>0</v>
      </c>
      <c r="AM39" s="680">
        <v>0</v>
      </c>
      <c r="AN39" s="680">
        <v>0</v>
      </c>
      <c r="AO39" s="681">
        <v>0</v>
      </c>
      <c r="AP39" s="619"/>
      <c r="AQ39" s="679">
        <v>0</v>
      </c>
      <c r="AR39" s="680">
        <v>1338950</v>
      </c>
      <c r="AS39" s="680">
        <v>1316741</v>
      </c>
      <c r="AT39" s="680">
        <v>1315188</v>
      </c>
      <c r="AU39" s="680">
        <v>1278808</v>
      </c>
      <c r="AV39" s="680">
        <v>1278808</v>
      </c>
      <c r="AW39" s="680">
        <v>1276061</v>
      </c>
      <c r="AX39" s="680">
        <v>1262218</v>
      </c>
      <c r="AY39" s="680">
        <v>1262218</v>
      </c>
      <c r="AZ39" s="680">
        <v>1187772</v>
      </c>
      <c r="BA39" s="680">
        <v>682977</v>
      </c>
      <c r="BB39" s="680">
        <v>657771</v>
      </c>
      <c r="BC39" s="680">
        <v>650738</v>
      </c>
      <c r="BD39" s="680">
        <v>320081</v>
      </c>
      <c r="BE39" s="680">
        <v>277461</v>
      </c>
      <c r="BF39" s="680">
        <v>277461</v>
      </c>
      <c r="BG39" s="680">
        <v>190581</v>
      </c>
      <c r="BH39" s="680">
        <v>0</v>
      </c>
      <c r="BI39" s="680">
        <v>0</v>
      </c>
      <c r="BJ39" s="680">
        <v>0</v>
      </c>
      <c r="BK39" s="680">
        <v>0</v>
      </c>
      <c r="BL39" s="680">
        <v>0</v>
      </c>
      <c r="BM39" s="680">
        <v>0</v>
      </c>
      <c r="BN39" s="680">
        <v>0</v>
      </c>
      <c r="BO39" s="680">
        <v>0</v>
      </c>
      <c r="BP39" s="680">
        <v>0</v>
      </c>
      <c r="BQ39" s="680">
        <v>0</v>
      </c>
      <c r="BR39" s="680">
        <v>0</v>
      </c>
      <c r="BS39" s="680">
        <v>0</v>
      </c>
      <c r="BT39" s="681">
        <v>0</v>
      </c>
      <c r="BU39" s="16"/>
    </row>
    <row r="40" spans="2:73" s="17" customFormat="1" ht="15.75">
      <c r="B40" s="675"/>
      <c r="C40" s="675" t="s">
        <v>21</v>
      </c>
      <c r="D40" s="675"/>
      <c r="E40" s="675" t="s">
        <v>1050</v>
      </c>
      <c r="F40" s="675" t="s">
        <v>1052</v>
      </c>
      <c r="G40" s="675"/>
      <c r="H40" s="675">
        <v>2012</v>
      </c>
      <c r="I40" s="630" t="s">
        <v>564</v>
      </c>
      <c r="J40" s="630" t="s">
        <v>581</v>
      </c>
      <c r="K40" s="619"/>
      <c r="L40" s="679">
        <v>0</v>
      </c>
      <c r="M40" s="680">
        <v>47</v>
      </c>
      <c r="N40" s="680">
        <v>47</v>
      </c>
      <c r="O40" s="680">
        <v>47</v>
      </c>
      <c r="P40" s="680">
        <v>32</v>
      </c>
      <c r="Q40" s="680">
        <v>31</v>
      </c>
      <c r="R40" s="680">
        <v>6</v>
      </c>
      <c r="S40" s="680">
        <v>5</v>
      </c>
      <c r="T40" s="680">
        <v>5</v>
      </c>
      <c r="U40" s="680">
        <v>5</v>
      </c>
      <c r="V40" s="680">
        <v>5</v>
      </c>
      <c r="W40" s="680">
        <v>5</v>
      </c>
      <c r="X40" s="680">
        <v>5</v>
      </c>
      <c r="Y40" s="680">
        <v>0</v>
      </c>
      <c r="Z40" s="680">
        <v>0</v>
      </c>
      <c r="AA40" s="680">
        <v>0</v>
      </c>
      <c r="AB40" s="680">
        <v>0</v>
      </c>
      <c r="AC40" s="680">
        <v>0</v>
      </c>
      <c r="AD40" s="680">
        <v>0</v>
      </c>
      <c r="AE40" s="680">
        <v>0</v>
      </c>
      <c r="AF40" s="680">
        <v>0</v>
      </c>
      <c r="AG40" s="680">
        <v>0</v>
      </c>
      <c r="AH40" s="680">
        <v>0</v>
      </c>
      <c r="AI40" s="680">
        <v>0</v>
      </c>
      <c r="AJ40" s="680">
        <v>0</v>
      </c>
      <c r="AK40" s="680">
        <v>0</v>
      </c>
      <c r="AL40" s="680">
        <v>0</v>
      </c>
      <c r="AM40" s="680">
        <v>0</v>
      </c>
      <c r="AN40" s="680">
        <v>0</v>
      </c>
      <c r="AO40" s="681">
        <v>0</v>
      </c>
      <c r="AP40" s="619"/>
      <c r="AQ40" s="679">
        <v>0</v>
      </c>
      <c r="AR40" s="680">
        <v>179921</v>
      </c>
      <c r="AS40" s="680">
        <v>179921</v>
      </c>
      <c r="AT40" s="680">
        <v>179921</v>
      </c>
      <c r="AU40" s="680">
        <v>116077</v>
      </c>
      <c r="AV40" s="680">
        <v>116077</v>
      </c>
      <c r="AW40" s="680">
        <v>21156</v>
      </c>
      <c r="AX40" s="680">
        <v>21156</v>
      </c>
      <c r="AY40" s="680">
        <v>21156</v>
      </c>
      <c r="AZ40" s="680">
        <v>21156</v>
      </c>
      <c r="BA40" s="680">
        <v>21156</v>
      </c>
      <c r="BB40" s="680">
        <v>16826</v>
      </c>
      <c r="BC40" s="680">
        <v>16826</v>
      </c>
      <c r="BD40" s="680">
        <v>0</v>
      </c>
      <c r="BE40" s="680">
        <v>0</v>
      </c>
      <c r="BF40" s="680">
        <v>0</v>
      </c>
      <c r="BG40" s="680">
        <v>0</v>
      </c>
      <c r="BH40" s="680">
        <v>0</v>
      </c>
      <c r="BI40" s="680">
        <v>0</v>
      </c>
      <c r="BJ40" s="680">
        <v>0</v>
      </c>
      <c r="BK40" s="680">
        <v>0</v>
      </c>
      <c r="BL40" s="680">
        <v>0</v>
      </c>
      <c r="BM40" s="680">
        <v>0</v>
      </c>
      <c r="BN40" s="680">
        <v>0</v>
      </c>
      <c r="BO40" s="680">
        <v>0</v>
      </c>
      <c r="BP40" s="680">
        <v>0</v>
      </c>
      <c r="BQ40" s="680">
        <v>0</v>
      </c>
      <c r="BR40" s="680">
        <v>0</v>
      </c>
      <c r="BS40" s="680">
        <v>0</v>
      </c>
      <c r="BT40" s="681">
        <v>0</v>
      </c>
      <c r="BU40" s="16"/>
    </row>
    <row r="41" spans="2:73" s="17" customFormat="1" ht="15.75">
      <c r="B41" s="675"/>
      <c r="C41" s="675" t="s">
        <v>2</v>
      </c>
      <c r="D41" s="675"/>
      <c r="E41" s="675" t="s">
        <v>1050</v>
      </c>
      <c r="F41" s="675" t="s">
        <v>29</v>
      </c>
      <c r="G41" s="675"/>
      <c r="H41" s="675">
        <v>2012</v>
      </c>
      <c r="I41" s="630" t="s">
        <v>564</v>
      </c>
      <c r="J41" s="630" t="s">
        <v>581</v>
      </c>
      <c r="K41" s="619"/>
      <c r="L41" s="679">
        <v>0</v>
      </c>
      <c r="M41" s="680">
        <v>0</v>
      </c>
      <c r="N41" s="680">
        <v>0</v>
      </c>
      <c r="O41" s="680">
        <v>0</v>
      </c>
      <c r="P41" s="680">
        <v>0</v>
      </c>
      <c r="Q41" s="680">
        <v>0</v>
      </c>
      <c r="R41" s="680">
        <v>0</v>
      </c>
      <c r="S41" s="680">
        <v>0</v>
      </c>
      <c r="T41" s="680">
        <v>0</v>
      </c>
      <c r="U41" s="680">
        <v>0</v>
      </c>
      <c r="V41" s="680">
        <v>0</v>
      </c>
      <c r="W41" s="680">
        <v>0</v>
      </c>
      <c r="X41" s="680">
        <v>0</v>
      </c>
      <c r="Y41" s="680">
        <v>0</v>
      </c>
      <c r="Z41" s="680">
        <v>0</v>
      </c>
      <c r="AA41" s="680">
        <v>0</v>
      </c>
      <c r="AB41" s="680">
        <v>0</v>
      </c>
      <c r="AC41" s="680">
        <v>0</v>
      </c>
      <c r="AD41" s="680">
        <v>0</v>
      </c>
      <c r="AE41" s="680">
        <v>0</v>
      </c>
      <c r="AF41" s="680">
        <v>0</v>
      </c>
      <c r="AG41" s="680">
        <v>0</v>
      </c>
      <c r="AH41" s="680">
        <v>0</v>
      </c>
      <c r="AI41" s="680">
        <v>0</v>
      </c>
      <c r="AJ41" s="680">
        <v>0</v>
      </c>
      <c r="AK41" s="680">
        <v>0</v>
      </c>
      <c r="AL41" s="680">
        <v>0</v>
      </c>
      <c r="AM41" s="680">
        <v>0</v>
      </c>
      <c r="AN41" s="680">
        <v>0</v>
      </c>
      <c r="AO41" s="681">
        <v>0</v>
      </c>
      <c r="AP41" s="619"/>
      <c r="AQ41" s="679">
        <v>0</v>
      </c>
      <c r="AR41" s="680">
        <v>542</v>
      </c>
      <c r="AS41" s="680">
        <v>542</v>
      </c>
      <c r="AT41" s="680">
        <v>542</v>
      </c>
      <c r="AU41" s="680">
        <v>537</v>
      </c>
      <c r="AV41" s="680">
        <v>0</v>
      </c>
      <c r="AW41" s="680">
        <v>0</v>
      </c>
      <c r="AX41" s="680">
        <v>0</v>
      </c>
      <c r="AY41" s="680">
        <v>0</v>
      </c>
      <c r="AZ41" s="680">
        <v>0</v>
      </c>
      <c r="BA41" s="680">
        <v>0</v>
      </c>
      <c r="BB41" s="680">
        <v>0</v>
      </c>
      <c r="BC41" s="680">
        <v>0</v>
      </c>
      <c r="BD41" s="680">
        <v>0</v>
      </c>
      <c r="BE41" s="680">
        <v>0</v>
      </c>
      <c r="BF41" s="680">
        <v>0</v>
      </c>
      <c r="BG41" s="680">
        <v>0</v>
      </c>
      <c r="BH41" s="680">
        <v>0</v>
      </c>
      <c r="BI41" s="680">
        <v>0</v>
      </c>
      <c r="BJ41" s="680">
        <v>0</v>
      </c>
      <c r="BK41" s="680">
        <v>0</v>
      </c>
      <c r="BL41" s="680">
        <v>0</v>
      </c>
      <c r="BM41" s="680">
        <v>0</v>
      </c>
      <c r="BN41" s="680">
        <v>0</v>
      </c>
      <c r="BO41" s="680">
        <v>0</v>
      </c>
      <c r="BP41" s="680">
        <v>0</v>
      </c>
      <c r="BQ41" s="680">
        <v>0</v>
      </c>
      <c r="BR41" s="680">
        <v>0</v>
      </c>
      <c r="BS41" s="680">
        <v>0</v>
      </c>
      <c r="BT41" s="681">
        <v>0</v>
      </c>
      <c r="BU41" s="16"/>
    </row>
    <row r="42" spans="2:73" s="17" customFormat="1" ht="15.75">
      <c r="B42" s="675"/>
      <c r="C42" s="675" t="s">
        <v>1</v>
      </c>
      <c r="D42" s="675"/>
      <c r="E42" s="675" t="s">
        <v>1050</v>
      </c>
      <c r="F42" s="675" t="s">
        <v>29</v>
      </c>
      <c r="G42" s="675"/>
      <c r="H42" s="675">
        <v>2012</v>
      </c>
      <c r="I42" s="630" t="s">
        <v>564</v>
      </c>
      <c r="J42" s="630" t="s">
        <v>581</v>
      </c>
      <c r="K42" s="619"/>
      <c r="L42" s="679">
        <v>0</v>
      </c>
      <c r="M42" s="680">
        <v>5</v>
      </c>
      <c r="N42" s="680">
        <v>5</v>
      </c>
      <c r="O42" s="680">
        <v>5</v>
      </c>
      <c r="P42" s="680">
        <v>5</v>
      </c>
      <c r="Q42" s="680">
        <v>4</v>
      </c>
      <c r="R42" s="680">
        <v>0</v>
      </c>
      <c r="S42" s="680">
        <v>0</v>
      </c>
      <c r="T42" s="680">
        <v>0</v>
      </c>
      <c r="U42" s="680">
        <v>0</v>
      </c>
      <c r="V42" s="680">
        <v>0</v>
      </c>
      <c r="W42" s="680">
        <v>0</v>
      </c>
      <c r="X42" s="680">
        <v>0</v>
      </c>
      <c r="Y42" s="680">
        <v>0</v>
      </c>
      <c r="Z42" s="680">
        <v>0</v>
      </c>
      <c r="AA42" s="680">
        <v>0</v>
      </c>
      <c r="AB42" s="680">
        <v>0</v>
      </c>
      <c r="AC42" s="680">
        <v>0</v>
      </c>
      <c r="AD42" s="680">
        <v>0</v>
      </c>
      <c r="AE42" s="680">
        <v>0</v>
      </c>
      <c r="AF42" s="680">
        <v>0</v>
      </c>
      <c r="AG42" s="680">
        <v>0</v>
      </c>
      <c r="AH42" s="680">
        <v>0</v>
      </c>
      <c r="AI42" s="680">
        <v>0</v>
      </c>
      <c r="AJ42" s="680">
        <v>0</v>
      </c>
      <c r="AK42" s="680">
        <v>0</v>
      </c>
      <c r="AL42" s="680">
        <v>0</v>
      </c>
      <c r="AM42" s="680">
        <v>0</v>
      </c>
      <c r="AN42" s="680">
        <v>0</v>
      </c>
      <c r="AO42" s="681">
        <v>0</v>
      </c>
      <c r="AP42" s="619"/>
      <c r="AQ42" s="679">
        <v>0</v>
      </c>
      <c r="AR42" s="680">
        <v>38949</v>
      </c>
      <c r="AS42" s="680">
        <v>38949</v>
      </c>
      <c r="AT42" s="680">
        <v>38949</v>
      </c>
      <c r="AU42" s="680">
        <v>38949</v>
      </c>
      <c r="AV42" s="680">
        <v>27242</v>
      </c>
      <c r="AW42" s="680">
        <v>0</v>
      </c>
      <c r="AX42" s="680">
        <v>0</v>
      </c>
      <c r="AY42" s="680">
        <v>0</v>
      </c>
      <c r="AZ42" s="680">
        <v>0</v>
      </c>
      <c r="BA42" s="680">
        <v>0</v>
      </c>
      <c r="BB42" s="680">
        <v>0</v>
      </c>
      <c r="BC42" s="680">
        <v>0</v>
      </c>
      <c r="BD42" s="680">
        <v>0</v>
      </c>
      <c r="BE42" s="680">
        <v>0</v>
      </c>
      <c r="BF42" s="680">
        <v>0</v>
      </c>
      <c r="BG42" s="680">
        <v>0</v>
      </c>
      <c r="BH42" s="680">
        <v>0</v>
      </c>
      <c r="BI42" s="680">
        <v>0</v>
      </c>
      <c r="BJ42" s="680">
        <v>0</v>
      </c>
      <c r="BK42" s="680">
        <v>0</v>
      </c>
      <c r="BL42" s="680">
        <v>0</v>
      </c>
      <c r="BM42" s="680">
        <v>0</v>
      </c>
      <c r="BN42" s="680">
        <v>0</v>
      </c>
      <c r="BO42" s="680">
        <v>0</v>
      </c>
      <c r="BP42" s="680">
        <v>0</v>
      </c>
      <c r="BQ42" s="680">
        <v>0</v>
      </c>
      <c r="BR42" s="680">
        <v>0</v>
      </c>
      <c r="BS42" s="680">
        <v>0</v>
      </c>
      <c r="BT42" s="681">
        <v>0</v>
      </c>
      <c r="BU42" s="16"/>
    </row>
    <row r="43" spans="2:73" s="17" customFormat="1" ht="15.75">
      <c r="B43" s="675"/>
      <c r="C43" s="675" t="s">
        <v>5</v>
      </c>
      <c r="D43" s="675"/>
      <c r="E43" s="675" t="s">
        <v>1050</v>
      </c>
      <c r="F43" s="675" t="s">
        <v>29</v>
      </c>
      <c r="G43" s="675"/>
      <c r="H43" s="675">
        <v>2012</v>
      </c>
      <c r="I43" s="630" t="s">
        <v>564</v>
      </c>
      <c r="J43" s="630" t="s">
        <v>581</v>
      </c>
      <c r="K43" s="619"/>
      <c r="L43" s="679">
        <v>0</v>
      </c>
      <c r="M43" s="680">
        <v>4</v>
      </c>
      <c r="N43" s="680">
        <v>4</v>
      </c>
      <c r="O43" s="680">
        <v>4</v>
      </c>
      <c r="P43" s="680">
        <v>4</v>
      </c>
      <c r="Q43" s="680">
        <v>4</v>
      </c>
      <c r="R43" s="680">
        <v>3</v>
      </c>
      <c r="S43" s="680">
        <v>2</v>
      </c>
      <c r="T43" s="680">
        <v>2</v>
      </c>
      <c r="U43" s="680">
        <v>2</v>
      </c>
      <c r="V43" s="680">
        <v>2</v>
      </c>
      <c r="W43" s="680">
        <v>1</v>
      </c>
      <c r="X43" s="680">
        <v>1</v>
      </c>
      <c r="Y43" s="680">
        <v>1</v>
      </c>
      <c r="Z43" s="680">
        <v>1</v>
      </c>
      <c r="AA43" s="680">
        <v>1</v>
      </c>
      <c r="AB43" s="680">
        <v>1</v>
      </c>
      <c r="AC43" s="680">
        <v>0</v>
      </c>
      <c r="AD43" s="680">
        <v>0</v>
      </c>
      <c r="AE43" s="680">
        <v>0</v>
      </c>
      <c r="AF43" s="680">
        <v>0</v>
      </c>
      <c r="AG43" s="680">
        <v>0</v>
      </c>
      <c r="AH43" s="680">
        <v>0</v>
      </c>
      <c r="AI43" s="680">
        <v>0</v>
      </c>
      <c r="AJ43" s="680">
        <v>0</v>
      </c>
      <c r="AK43" s="680">
        <v>0</v>
      </c>
      <c r="AL43" s="680">
        <v>0</v>
      </c>
      <c r="AM43" s="680">
        <v>0</v>
      </c>
      <c r="AN43" s="680">
        <v>0</v>
      </c>
      <c r="AO43" s="681">
        <v>0</v>
      </c>
      <c r="AP43" s="619"/>
      <c r="AQ43" s="679">
        <v>0</v>
      </c>
      <c r="AR43" s="680">
        <v>76536</v>
      </c>
      <c r="AS43" s="680">
        <v>76536</v>
      </c>
      <c r="AT43" s="680">
        <v>76536</v>
      </c>
      <c r="AU43" s="680">
        <v>76536</v>
      </c>
      <c r="AV43" s="680">
        <v>68801</v>
      </c>
      <c r="AW43" s="680">
        <v>55945</v>
      </c>
      <c r="AX43" s="680">
        <v>38160</v>
      </c>
      <c r="AY43" s="680">
        <v>38081</v>
      </c>
      <c r="AZ43" s="680">
        <v>38081</v>
      </c>
      <c r="BA43" s="680">
        <v>19342</v>
      </c>
      <c r="BB43" s="680">
        <v>14354</v>
      </c>
      <c r="BC43" s="680">
        <v>13908</v>
      </c>
      <c r="BD43" s="680">
        <v>13908</v>
      </c>
      <c r="BE43" s="680">
        <v>12937</v>
      </c>
      <c r="BF43" s="680">
        <v>12937</v>
      </c>
      <c r="BG43" s="680">
        <v>12760</v>
      </c>
      <c r="BH43" s="680">
        <v>3580</v>
      </c>
      <c r="BI43" s="680">
        <v>3580</v>
      </c>
      <c r="BJ43" s="680">
        <v>3580</v>
      </c>
      <c r="BK43" s="680">
        <v>3580</v>
      </c>
      <c r="BL43" s="680">
        <v>0</v>
      </c>
      <c r="BM43" s="680">
        <v>0</v>
      </c>
      <c r="BN43" s="680">
        <v>0</v>
      </c>
      <c r="BO43" s="680">
        <v>0</v>
      </c>
      <c r="BP43" s="680">
        <v>0</v>
      </c>
      <c r="BQ43" s="680">
        <v>0</v>
      </c>
      <c r="BR43" s="680">
        <v>0</v>
      </c>
      <c r="BS43" s="680">
        <v>0</v>
      </c>
      <c r="BT43" s="681">
        <v>0</v>
      </c>
      <c r="BU43" s="16"/>
    </row>
    <row r="44" spans="2:73" s="17" customFormat="1" ht="15.75">
      <c r="B44" s="675"/>
      <c r="C44" s="675" t="s">
        <v>4</v>
      </c>
      <c r="D44" s="675"/>
      <c r="E44" s="675" t="s">
        <v>1050</v>
      </c>
      <c r="F44" s="675" t="s">
        <v>29</v>
      </c>
      <c r="G44" s="675"/>
      <c r="H44" s="675">
        <v>2012</v>
      </c>
      <c r="I44" s="630" t="s">
        <v>564</v>
      </c>
      <c r="J44" s="630" t="s">
        <v>581</v>
      </c>
      <c r="K44" s="619"/>
      <c r="L44" s="679">
        <v>0</v>
      </c>
      <c r="M44" s="680">
        <v>1</v>
      </c>
      <c r="N44" s="680">
        <v>1</v>
      </c>
      <c r="O44" s="680">
        <v>1</v>
      </c>
      <c r="P44" s="680">
        <v>1</v>
      </c>
      <c r="Q44" s="680">
        <v>1</v>
      </c>
      <c r="R44" s="680">
        <v>1</v>
      </c>
      <c r="S44" s="680">
        <v>1</v>
      </c>
      <c r="T44" s="680">
        <v>1</v>
      </c>
      <c r="U44" s="680">
        <v>1</v>
      </c>
      <c r="V44" s="680">
        <v>1</v>
      </c>
      <c r="W44" s="680">
        <v>0</v>
      </c>
      <c r="X44" s="680">
        <v>0</v>
      </c>
      <c r="Y44" s="680">
        <v>0</v>
      </c>
      <c r="Z44" s="680">
        <v>0</v>
      </c>
      <c r="AA44" s="680">
        <v>0</v>
      </c>
      <c r="AB44" s="680">
        <v>0</v>
      </c>
      <c r="AC44" s="680">
        <v>0</v>
      </c>
      <c r="AD44" s="680">
        <v>0</v>
      </c>
      <c r="AE44" s="680">
        <v>0</v>
      </c>
      <c r="AF44" s="680">
        <v>0</v>
      </c>
      <c r="AG44" s="680">
        <v>0</v>
      </c>
      <c r="AH44" s="680">
        <v>0</v>
      </c>
      <c r="AI44" s="680">
        <v>0</v>
      </c>
      <c r="AJ44" s="680">
        <v>0</v>
      </c>
      <c r="AK44" s="680">
        <v>0</v>
      </c>
      <c r="AL44" s="680">
        <v>0</v>
      </c>
      <c r="AM44" s="680">
        <v>0</v>
      </c>
      <c r="AN44" s="680">
        <v>0</v>
      </c>
      <c r="AO44" s="681">
        <v>0</v>
      </c>
      <c r="AP44" s="619"/>
      <c r="AQ44" s="679">
        <v>0</v>
      </c>
      <c r="AR44" s="680">
        <v>3996</v>
      </c>
      <c r="AS44" s="680">
        <v>3996</v>
      </c>
      <c r="AT44" s="680">
        <v>3996</v>
      </c>
      <c r="AU44" s="680">
        <v>3996</v>
      </c>
      <c r="AV44" s="680">
        <v>3936</v>
      </c>
      <c r="AW44" s="680">
        <v>3936</v>
      </c>
      <c r="AX44" s="680">
        <v>1853</v>
      </c>
      <c r="AY44" s="680">
        <v>1843</v>
      </c>
      <c r="AZ44" s="680">
        <v>1843</v>
      </c>
      <c r="BA44" s="680">
        <v>1843</v>
      </c>
      <c r="BB44" s="680">
        <v>299</v>
      </c>
      <c r="BC44" s="680">
        <v>241</v>
      </c>
      <c r="BD44" s="680">
        <v>241</v>
      </c>
      <c r="BE44" s="680">
        <v>207</v>
      </c>
      <c r="BF44" s="680">
        <v>207</v>
      </c>
      <c r="BG44" s="680">
        <v>200</v>
      </c>
      <c r="BH44" s="680">
        <v>0</v>
      </c>
      <c r="BI44" s="680">
        <v>0</v>
      </c>
      <c r="BJ44" s="680">
        <v>0</v>
      </c>
      <c r="BK44" s="680">
        <v>0</v>
      </c>
      <c r="BL44" s="680">
        <v>0</v>
      </c>
      <c r="BM44" s="680">
        <v>0</v>
      </c>
      <c r="BN44" s="680">
        <v>0</v>
      </c>
      <c r="BO44" s="680">
        <v>0</v>
      </c>
      <c r="BP44" s="680">
        <v>0</v>
      </c>
      <c r="BQ44" s="680">
        <v>0</v>
      </c>
      <c r="BR44" s="680">
        <v>0</v>
      </c>
      <c r="BS44" s="680">
        <v>0</v>
      </c>
      <c r="BT44" s="681">
        <v>0</v>
      </c>
      <c r="BU44" s="16"/>
    </row>
    <row r="45" spans="2:73" s="17" customFormat="1" ht="15.75">
      <c r="B45" s="675"/>
      <c r="C45" s="675" t="s">
        <v>14</v>
      </c>
      <c r="D45" s="675"/>
      <c r="E45" s="675" t="s">
        <v>1050</v>
      </c>
      <c r="F45" s="675" t="s">
        <v>29</v>
      </c>
      <c r="G45" s="675"/>
      <c r="H45" s="675">
        <v>2012</v>
      </c>
      <c r="I45" s="630" t="s">
        <v>564</v>
      </c>
      <c r="J45" s="630" t="s">
        <v>581</v>
      </c>
      <c r="K45" s="619"/>
      <c r="L45" s="679">
        <v>0</v>
      </c>
      <c r="M45" s="680">
        <v>1</v>
      </c>
      <c r="N45" s="680">
        <v>1</v>
      </c>
      <c r="O45" s="680">
        <v>1</v>
      </c>
      <c r="P45" s="680">
        <v>1</v>
      </c>
      <c r="Q45" s="680">
        <v>1</v>
      </c>
      <c r="R45" s="680">
        <v>1</v>
      </c>
      <c r="S45" s="680">
        <v>1</v>
      </c>
      <c r="T45" s="680">
        <v>1</v>
      </c>
      <c r="U45" s="680">
        <v>1</v>
      </c>
      <c r="V45" s="680">
        <v>1</v>
      </c>
      <c r="W45" s="680">
        <v>1</v>
      </c>
      <c r="X45" s="680">
        <v>1</v>
      </c>
      <c r="Y45" s="680">
        <v>0</v>
      </c>
      <c r="Z45" s="680">
        <v>0</v>
      </c>
      <c r="AA45" s="680">
        <v>0</v>
      </c>
      <c r="AB45" s="680">
        <v>0</v>
      </c>
      <c r="AC45" s="680">
        <v>0</v>
      </c>
      <c r="AD45" s="680">
        <v>0</v>
      </c>
      <c r="AE45" s="680">
        <v>0</v>
      </c>
      <c r="AF45" s="680">
        <v>0</v>
      </c>
      <c r="AG45" s="680">
        <v>0</v>
      </c>
      <c r="AH45" s="680">
        <v>0</v>
      </c>
      <c r="AI45" s="680">
        <v>0</v>
      </c>
      <c r="AJ45" s="680">
        <v>0</v>
      </c>
      <c r="AK45" s="680">
        <v>0</v>
      </c>
      <c r="AL45" s="680">
        <v>0</v>
      </c>
      <c r="AM45" s="680">
        <v>0</v>
      </c>
      <c r="AN45" s="680">
        <v>0</v>
      </c>
      <c r="AO45" s="681">
        <v>0</v>
      </c>
      <c r="AP45" s="619"/>
      <c r="AQ45" s="679">
        <v>0</v>
      </c>
      <c r="AR45" s="680">
        <v>14523</v>
      </c>
      <c r="AS45" s="680">
        <v>14523</v>
      </c>
      <c r="AT45" s="680">
        <v>14523</v>
      </c>
      <c r="AU45" s="680">
        <v>13687</v>
      </c>
      <c r="AV45" s="680">
        <v>13372</v>
      </c>
      <c r="AW45" s="680">
        <v>13372</v>
      </c>
      <c r="AX45" s="680">
        <v>12900</v>
      </c>
      <c r="AY45" s="680">
        <v>12160</v>
      </c>
      <c r="AZ45" s="680">
        <v>3700</v>
      </c>
      <c r="BA45" s="680">
        <v>3700</v>
      </c>
      <c r="BB45" s="680">
        <v>3190</v>
      </c>
      <c r="BC45" s="680">
        <v>3190</v>
      </c>
      <c r="BD45" s="680">
        <v>2220</v>
      </c>
      <c r="BE45" s="680">
        <v>2220</v>
      </c>
      <c r="BF45" s="680">
        <v>1545</v>
      </c>
      <c r="BG45" s="680">
        <v>633</v>
      </c>
      <c r="BH45" s="680">
        <v>633</v>
      </c>
      <c r="BI45" s="680">
        <v>633</v>
      </c>
      <c r="BJ45" s="680">
        <v>633</v>
      </c>
      <c r="BK45" s="680">
        <v>633</v>
      </c>
      <c r="BL45" s="680">
        <v>633</v>
      </c>
      <c r="BM45" s="680">
        <v>0</v>
      </c>
      <c r="BN45" s="680">
        <v>0</v>
      </c>
      <c r="BO45" s="680">
        <v>0</v>
      </c>
      <c r="BP45" s="680">
        <v>0</v>
      </c>
      <c r="BQ45" s="680">
        <v>0</v>
      </c>
      <c r="BR45" s="680">
        <v>0</v>
      </c>
      <c r="BS45" s="680">
        <v>0</v>
      </c>
      <c r="BT45" s="681">
        <v>0</v>
      </c>
      <c r="BU45" s="16"/>
    </row>
    <row r="46" spans="2:73" s="17" customFormat="1" ht="15.75">
      <c r="B46" s="675"/>
      <c r="C46" s="675" t="s">
        <v>17</v>
      </c>
      <c r="D46" s="675"/>
      <c r="E46" s="675" t="s">
        <v>1050</v>
      </c>
      <c r="F46" s="675" t="s">
        <v>1052</v>
      </c>
      <c r="G46" s="675"/>
      <c r="H46" s="675">
        <v>2012</v>
      </c>
      <c r="I46" s="630" t="s">
        <v>564</v>
      </c>
      <c r="J46" s="630" t="s">
        <v>581</v>
      </c>
      <c r="K46" s="619"/>
      <c r="L46" s="679">
        <v>0</v>
      </c>
      <c r="M46" s="680">
        <v>0</v>
      </c>
      <c r="N46" s="680">
        <v>0</v>
      </c>
      <c r="O46" s="680">
        <v>0</v>
      </c>
      <c r="P46" s="680">
        <v>0</v>
      </c>
      <c r="Q46" s="680">
        <v>0</v>
      </c>
      <c r="R46" s="680">
        <v>0</v>
      </c>
      <c r="S46" s="680">
        <v>0</v>
      </c>
      <c r="T46" s="680">
        <v>0</v>
      </c>
      <c r="U46" s="680">
        <v>0</v>
      </c>
      <c r="V46" s="680">
        <v>0</v>
      </c>
      <c r="W46" s="680">
        <v>0</v>
      </c>
      <c r="X46" s="680">
        <v>0</v>
      </c>
      <c r="Y46" s="680">
        <v>0</v>
      </c>
      <c r="Z46" s="680">
        <v>0</v>
      </c>
      <c r="AA46" s="680">
        <v>0</v>
      </c>
      <c r="AB46" s="680">
        <v>0</v>
      </c>
      <c r="AC46" s="680">
        <v>0</v>
      </c>
      <c r="AD46" s="680">
        <v>0</v>
      </c>
      <c r="AE46" s="680">
        <v>0</v>
      </c>
      <c r="AF46" s="680">
        <v>0</v>
      </c>
      <c r="AG46" s="680">
        <v>0</v>
      </c>
      <c r="AH46" s="680">
        <v>0</v>
      </c>
      <c r="AI46" s="680">
        <v>0</v>
      </c>
      <c r="AJ46" s="680">
        <v>0</v>
      </c>
      <c r="AK46" s="680">
        <v>0</v>
      </c>
      <c r="AL46" s="680">
        <v>0</v>
      </c>
      <c r="AM46" s="680">
        <v>0</v>
      </c>
      <c r="AN46" s="680">
        <v>0</v>
      </c>
      <c r="AO46" s="681">
        <v>0</v>
      </c>
      <c r="AP46" s="619"/>
      <c r="AQ46" s="679">
        <v>0</v>
      </c>
      <c r="AR46" s="680">
        <v>313</v>
      </c>
      <c r="AS46" s="680">
        <v>313</v>
      </c>
      <c r="AT46" s="680">
        <v>313</v>
      </c>
      <c r="AU46" s="680">
        <v>313</v>
      </c>
      <c r="AV46" s="680">
        <v>313</v>
      </c>
      <c r="AW46" s="680">
        <v>313</v>
      </c>
      <c r="AX46" s="680">
        <v>313</v>
      </c>
      <c r="AY46" s="680">
        <v>313</v>
      </c>
      <c r="AZ46" s="680">
        <v>313</v>
      </c>
      <c r="BA46" s="680">
        <v>313</v>
      </c>
      <c r="BB46" s="680">
        <v>313</v>
      </c>
      <c r="BC46" s="680">
        <v>313</v>
      </c>
      <c r="BD46" s="680">
        <v>0</v>
      </c>
      <c r="BE46" s="680">
        <v>0</v>
      </c>
      <c r="BF46" s="680">
        <v>0</v>
      </c>
      <c r="BG46" s="680">
        <v>0</v>
      </c>
      <c r="BH46" s="680">
        <v>0</v>
      </c>
      <c r="BI46" s="680">
        <v>0</v>
      </c>
      <c r="BJ46" s="680">
        <v>0</v>
      </c>
      <c r="BK46" s="680">
        <v>0</v>
      </c>
      <c r="BL46" s="680">
        <v>0</v>
      </c>
      <c r="BM46" s="680">
        <v>0</v>
      </c>
      <c r="BN46" s="680">
        <v>0</v>
      </c>
      <c r="BO46" s="680">
        <v>0</v>
      </c>
      <c r="BP46" s="680">
        <v>0</v>
      </c>
      <c r="BQ46" s="680">
        <v>0</v>
      </c>
      <c r="BR46" s="680">
        <v>0</v>
      </c>
      <c r="BS46" s="680">
        <v>0</v>
      </c>
      <c r="BT46" s="681">
        <v>0</v>
      </c>
      <c r="BU46" s="16"/>
    </row>
    <row r="47" spans="2:73" s="17" customFormat="1" ht="15.75">
      <c r="B47" s="675"/>
      <c r="C47" s="675" t="s">
        <v>9</v>
      </c>
      <c r="D47" s="675"/>
      <c r="E47" s="675" t="s">
        <v>1050</v>
      </c>
      <c r="F47" s="675" t="s">
        <v>1051</v>
      </c>
      <c r="G47" s="675"/>
      <c r="H47" s="675">
        <v>2012</v>
      </c>
      <c r="I47" s="630" t="s">
        <v>564</v>
      </c>
      <c r="J47" s="630" t="s">
        <v>581</v>
      </c>
      <c r="K47" s="619"/>
      <c r="L47" s="679">
        <v>0</v>
      </c>
      <c r="M47" s="680">
        <v>37</v>
      </c>
      <c r="N47" s="680">
        <v>0</v>
      </c>
      <c r="O47" s="680">
        <v>0</v>
      </c>
      <c r="P47" s="680">
        <v>0</v>
      </c>
      <c r="Q47" s="680">
        <v>0</v>
      </c>
      <c r="R47" s="680">
        <v>0</v>
      </c>
      <c r="S47" s="680">
        <v>0</v>
      </c>
      <c r="T47" s="680">
        <v>0</v>
      </c>
      <c r="U47" s="680">
        <v>0</v>
      </c>
      <c r="V47" s="680">
        <v>0</v>
      </c>
      <c r="W47" s="680">
        <v>0</v>
      </c>
      <c r="X47" s="680">
        <v>0</v>
      </c>
      <c r="Y47" s="680">
        <v>0</v>
      </c>
      <c r="Z47" s="680">
        <v>0</v>
      </c>
      <c r="AA47" s="680">
        <v>0</v>
      </c>
      <c r="AB47" s="680">
        <v>0</v>
      </c>
      <c r="AC47" s="680">
        <v>0</v>
      </c>
      <c r="AD47" s="680">
        <v>0</v>
      </c>
      <c r="AE47" s="680">
        <v>0</v>
      </c>
      <c r="AF47" s="680">
        <v>0</v>
      </c>
      <c r="AG47" s="680">
        <v>0</v>
      </c>
      <c r="AH47" s="680">
        <v>0</v>
      </c>
      <c r="AI47" s="680">
        <v>0</v>
      </c>
      <c r="AJ47" s="680">
        <v>0</v>
      </c>
      <c r="AK47" s="680">
        <v>0</v>
      </c>
      <c r="AL47" s="680">
        <v>0</v>
      </c>
      <c r="AM47" s="680">
        <v>0</v>
      </c>
      <c r="AN47" s="680">
        <v>0</v>
      </c>
      <c r="AO47" s="681">
        <v>0</v>
      </c>
      <c r="AP47" s="619"/>
      <c r="AQ47" s="679">
        <v>0</v>
      </c>
      <c r="AR47" s="680">
        <v>542</v>
      </c>
      <c r="AS47" s="680">
        <v>0</v>
      </c>
      <c r="AT47" s="680">
        <v>0</v>
      </c>
      <c r="AU47" s="680">
        <v>0</v>
      </c>
      <c r="AV47" s="680">
        <v>0</v>
      </c>
      <c r="AW47" s="680">
        <v>0</v>
      </c>
      <c r="AX47" s="680">
        <v>0</v>
      </c>
      <c r="AY47" s="680">
        <v>0</v>
      </c>
      <c r="AZ47" s="680">
        <v>0</v>
      </c>
      <c r="BA47" s="680">
        <v>0</v>
      </c>
      <c r="BB47" s="680">
        <v>0</v>
      </c>
      <c r="BC47" s="680">
        <v>0</v>
      </c>
      <c r="BD47" s="680">
        <v>0</v>
      </c>
      <c r="BE47" s="680">
        <v>0</v>
      </c>
      <c r="BF47" s="680">
        <v>0</v>
      </c>
      <c r="BG47" s="680">
        <v>0</v>
      </c>
      <c r="BH47" s="680">
        <v>0</v>
      </c>
      <c r="BI47" s="680">
        <v>0</v>
      </c>
      <c r="BJ47" s="680">
        <v>0</v>
      </c>
      <c r="BK47" s="680">
        <v>0</v>
      </c>
      <c r="BL47" s="680">
        <v>0</v>
      </c>
      <c r="BM47" s="680">
        <v>0</v>
      </c>
      <c r="BN47" s="680">
        <v>0</v>
      </c>
      <c r="BO47" s="680">
        <v>0</v>
      </c>
      <c r="BP47" s="680">
        <v>0</v>
      </c>
      <c r="BQ47" s="680">
        <v>0</v>
      </c>
      <c r="BR47" s="680">
        <v>0</v>
      </c>
      <c r="BS47" s="680">
        <v>0</v>
      </c>
      <c r="BT47" s="681">
        <v>0</v>
      </c>
      <c r="BU47" s="16"/>
    </row>
    <row r="48" spans="2:73" s="17" customFormat="1" ht="15.75">
      <c r="B48" s="675"/>
      <c r="C48" s="675" t="s">
        <v>20</v>
      </c>
      <c r="D48" s="675"/>
      <c r="E48" s="675" t="s">
        <v>1050</v>
      </c>
      <c r="F48" s="675" t="s">
        <v>1052</v>
      </c>
      <c r="G48" s="675"/>
      <c r="H48" s="675">
        <v>2012</v>
      </c>
      <c r="I48" s="630" t="s">
        <v>564</v>
      </c>
      <c r="J48" s="630" t="s">
        <v>581</v>
      </c>
      <c r="K48" s="619"/>
      <c r="L48" s="679">
        <v>0</v>
      </c>
      <c r="M48" s="680">
        <v>0</v>
      </c>
      <c r="N48" s="680">
        <v>0</v>
      </c>
      <c r="O48" s="680">
        <v>0</v>
      </c>
      <c r="P48" s="680">
        <v>0</v>
      </c>
      <c r="Q48" s="680">
        <v>0</v>
      </c>
      <c r="R48" s="680">
        <v>0</v>
      </c>
      <c r="S48" s="680">
        <v>0</v>
      </c>
      <c r="T48" s="680">
        <v>0</v>
      </c>
      <c r="U48" s="680">
        <v>0</v>
      </c>
      <c r="V48" s="680">
        <v>0</v>
      </c>
      <c r="W48" s="680">
        <v>0</v>
      </c>
      <c r="X48" s="680">
        <v>0</v>
      </c>
      <c r="Y48" s="680">
        <v>0</v>
      </c>
      <c r="Z48" s="680">
        <v>0</v>
      </c>
      <c r="AA48" s="680">
        <v>0</v>
      </c>
      <c r="AB48" s="680">
        <v>0</v>
      </c>
      <c r="AC48" s="680">
        <v>0</v>
      </c>
      <c r="AD48" s="680">
        <v>0</v>
      </c>
      <c r="AE48" s="680">
        <v>0</v>
      </c>
      <c r="AF48" s="680">
        <v>0</v>
      </c>
      <c r="AG48" s="680">
        <v>0</v>
      </c>
      <c r="AH48" s="680">
        <v>0</v>
      </c>
      <c r="AI48" s="680">
        <v>0</v>
      </c>
      <c r="AJ48" s="680">
        <v>0</v>
      </c>
      <c r="AK48" s="680">
        <v>0</v>
      </c>
      <c r="AL48" s="680">
        <v>0</v>
      </c>
      <c r="AM48" s="680">
        <v>0</v>
      </c>
      <c r="AN48" s="680">
        <v>0</v>
      </c>
      <c r="AO48" s="681">
        <v>0</v>
      </c>
      <c r="AP48" s="619"/>
      <c r="AQ48" s="679">
        <v>0</v>
      </c>
      <c r="AR48" s="680">
        <v>17855</v>
      </c>
      <c r="AS48" s="680">
        <v>17855</v>
      </c>
      <c r="AT48" s="680">
        <v>17855</v>
      </c>
      <c r="AU48" s="680">
        <v>17855</v>
      </c>
      <c r="AV48" s="680">
        <v>0</v>
      </c>
      <c r="AW48" s="680">
        <v>0</v>
      </c>
      <c r="AX48" s="680">
        <v>0</v>
      </c>
      <c r="AY48" s="680">
        <v>0</v>
      </c>
      <c r="AZ48" s="680">
        <v>0</v>
      </c>
      <c r="BA48" s="680">
        <v>0</v>
      </c>
      <c r="BB48" s="680">
        <v>0</v>
      </c>
      <c r="BC48" s="680">
        <v>0</v>
      </c>
      <c r="BD48" s="680">
        <v>0</v>
      </c>
      <c r="BE48" s="680">
        <v>0</v>
      </c>
      <c r="BF48" s="680">
        <v>0</v>
      </c>
      <c r="BG48" s="680">
        <v>0</v>
      </c>
      <c r="BH48" s="680">
        <v>0</v>
      </c>
      <c r="BI48" s="680">
        <v>0</v>
      </c>
      <c r="BJ48" s="680">
        <v>0</v>
      </c>
      <c r="BK48" s="680">
        <v>0</v>
      </c>
      <c r="BL48" s="680">
        <v>0</v>
      </c>
      <c r="BM48" s="680">
        <v>0</v>
      </c>
      <c r="BN48" s="680">
        <v>0</v>
      </c>
      <c r="BO48" s="680">
        <v>0</v>
      </c>
      <c r="BP48" s="680">
        <v>0</v>
      </c>
      <c r="BQ48" s="680">
        <v>0</v>
      </c>
      <c r="BR48" s="680">
        <v>0</v>
      </c>
      <c r="BS48" s="680">
        <v>0</v>
      </c>
      <c r="BT48" s="681">
        <v>0</v>
      </c>
      <c r="BU48" s="16"/>
    </row>
    <row r="49" spans="2:73" s="17" customFormat="1" ht="15.75">
      <c r="B49" s="675"/>
      <c r="C49" s="675" t="s">
        <v>22</v>
      </c>
      <c r="D49" s="675"/>
      <c r="E49" s="675" t="s">
        <v>1050</v>
      </c>
      <c r="F49" s="675" t="s">
        <v>1052</v>
      </c>
      <c r="G49" s="675"/>
      <c r="H49" s="675">
        <v>2013</v>
      </c>
      <c r="I49" s="630" t="s">
        <v>565</v>
      </c>
      <c r="J49" s="630" t="s">
        <v>581</v>
      </c>
      <c r="K49" s="619"/>
      <c r="L49" s="679">
        <v>0</v>
      </c>
      <c r="M49" s="680">
        <v>0</v>
      </c>
      <c r="N49" s="680">
        <v>179</v>
      </c>
      <c r="O49" s="680">
        <v>179</v>
      </c>
      <c r="P49" s="680">
        <v>178</v>
      </c>
      <c r="Q49" s="680">
        <v>178</v>
      </c>
      <c r="R49" s="680">
        <v>172</v>
      </c>
      <c r="S49" s="680">
        <v>164</v>
      </c>
      <c r="T49" s="680">
        <v>164</v>
      </c>
      <c r="U49" s="680">
        <v>164</v>
      </c>
      <c r="V49" s="680">
        <v>164</v>
      </c>
      <c r="W49" s="680">
        <v>149</v>
      </c>
      <c r="X49" s="680">
        <v>130</v>
      </c>
      <c r="Y49" s="680">
        <v>130</v>
      </c>
      <c r="Z49" s="680">
        <v>88</v>
      </c>
      <c r="AA49" s="680">
        <v>74</v>
      </c>
      <c r="AB49" s="680">
        <v>74</v>
      </c>
      <c r="AC49" s="680">
        <v>61</v>
      </c>
      <c r="AD49" s="680">
        <v>8</v>
      </c>
      <c r="AE49" s="680">
        <v>8</v>
      </c>
      <c r="AF49" s="680">
        <v>8</v>
      </c>
      <c r="AG49" s="680">
        <v>8</v>
      </c>
      <c r="AH49" s="680">
        <v>0</v>
      </c>
      <c r="AI49" s="680">
        <v>0</v>
      </c>
      <c r="AJ49" s="680">
        <v>0</v>
      </c>
      <c r="AK49" s="680">
        <v>0</v>
      </c>
      <c r="AL49" s="680">
        <v>0</v>
      </c>
      <c r="AM49" s="680">
        <v>0</v>
      </c>
      <c r="AN49" s="680">
        <v>0</v>
      </c>
      <c r="AO49" s="681">
        <v>0</v>
      </c>
      <c r="AP49" s="619"/>
      <c r="AQ49" s="679">
        <v>0</v>
      </c>
      <c r="AR49" s="680">
        <v>0</v>
      </c>
      <c r="AS49" s="680">
        <v>1047117</v>
      </c>
      <c r="AT49" s="680">
        <v>1030338</v>
      </c>
      <c r="AU49" s="680">
        <v>1027109</v>
      </c>
      <c r="AV49" s="680">
        <v>1027109</v>
      </c>
      <c r="AW49" s="680">
        <v>1006547</v>
      </c>
      <c r="AX49" s="680">
        <v>996104</v>
      </c>
      <c r="AY49" s="680">
        <v>996104</v>
      </c>
      <c r="AZ49" s="680">
        <v>992634</v>
      </c>
      <c r="BA49" s="680">
        <v>990094</v>
      </c>
      <c r="BB49" s="680">
        <v>913962</v>
      </c>
      <c r="BC49" s="680">
        <v>790842</v>
      </c>
      <c r="BD49" s="680">
        <v>762071</v>
      </c>
      <c r="BE49" s="680">
        <v>519004</v>
      </c>
      <c r="BF49" s="680">
        <v>475191</v>
      </c>
      <c r="BG49" s="680">
        <v>475191</v>
      </c>
      <c r="BH49" s="680">
        <v>386751</v>
      </c>
      <c r="BI49" s="680">
        <v>23475</v>
      </c>
      <c r="BJ49" s="680">
        <v>23475</v>
      </c>
      <c r="BK49" s="680">
        <v>23475</v>
      </c>
      <c r="BL49" s="680">
        <v>23475</v>
      </c>
      <c r="BM49" s="680">
        <v>0</v>
      </c>
      <c r="BN49" s="680">
        <v>0</v>
      </c>
      <c r="BO49" s="680">
        <v>0</v>
      </c>
      <c r="BP49" s="680">
        <v>0</v>
      </c>
      <c r="BQ49" s="680">
        <v>0</v>
      </c>
      <c r="BR49" s="680">
        <v>0</v>
      </c>
      <c r="BS49" s="680">
        <v>0</v>
      </c>
      <c r="BT49" s="681">
        <v>0</v>
      </c>
      <c r="BU49" s="16"/>
    </row>
    <row r="50" spans="2:73" s="17" customFormat="1" ht="15.75">
      <c r="B50" s="675"/>
      <c r="C50" s="675" t="s">
        <v>3</v>
      </c>
      <c r="D50" s="675"/>
      <c r="E50" s="675" t="s">
        <v>1050</v>
      </c>
      <c r="F50" s="675" t="s">
        <v>29</v>
      </c>
      <c r="G50" s="675"/>
      <c r="H50" s="675">
        <v>2013</v>
      </c>
      <c r="I50" s="630" t="s">
        <v>565</v>
      </c>
      <c r="J50" s="630" t="s">
        <v>581</v>
      </c>
      <c r="K50" s="619"/>
      <c r="L50" s="679">
        <v>0</v>
      </c>
      <c r="M50" s="680">
        <v>0</v>
      </c>
      <c r="N50" s="680">
        <v>35</v>
      </c>
      <c r="O50" s="680">
        <v>35</v>
      </c>
      <c r="P50" s="680">
        <v>35</v>
      </c>
      <c r="Q50" s="680">
        <v>35</v>
      </c>
      <c r="R50" s="680">
        <v>35</v>
      </c>
      <c r="S50" s="680">
        <v>35</v>
      </c>
      <c r="T50" s="680">
        <v>35</v>
      </c>
      <c r="U50" s="680">
        <v>35</v>
      </c>
      <c r="V50" s="680">
        <v>35</v>
      </c>
      <c r="W50" s="680">
        <v>35</v>
      </c>
      <c r="X50" s="680">
        <v>35</v>
      </c>
      <c r="Y50" s="680">
        <v>35</v>
      </c>
      <c r="Z50" s="680">
        <v>35</v>
      </c>
      <c r="AA50" s="680">
        <v>35</v>
      </c>
      <c r="AB50" s="680">
        <v>35</v>
      </c>
      <c r="AC50" s="680">
        <v>35</v>
      </c>
      <c r="AD50" s="680">
        <v>35</v>
      </c>
      <c r="AE50" s="680">
        <v>35</v>
      </c>
      <c r="AF50" s="680">
        <v>31</v>
      </c>
      <c r="AG50" s="680">
        <v>0</v>
      </c>
      <c r="AH50" s="680">
        <v>0</v>
      </c>
      <c r="AI50" s="680">
        <v>0</v>
      </c>
      <c r="AJ50" s="680">
        <v>0</v>
      </c>
      <c r="AK50" s="680">
        <v>0</v>
      </c>
      <c r="AL50" s="680">
        <v>0</v>
      </c>
      <c r="AM50" s="680">
        <v>0</v>
      </c>
      <c r="AN50" s="680">
        <v>0</v>
      </c>
      <c r="AO50" s="681">
        <v>0</v>
      </c>
      <c r="AP50" s="619"/>
      <c r="AQ50" s="679">
        <v>0</v>
      </c>
      <c r="AR50" s="680">
        <v>0</v>
      </c>
      <c r="AS50" s="680">
        <v>63246</v>
      </c>
      <c r="AT50" s="680">
        <v>63246</v>
      </c>
      <c r="AU50" s="680">
        <v>63246</v>
      </c>
      <c r="AV50" s="680">
        <v>63246</v>
      </c>
      <c r="AW50" s="680">
        <v>63246</v>
      </c>
      <c r="AX50" s="680">
        <v>63246</v>
      </c>
      <c r="AY50" s="680">
        <v>63246</v>
      </c>
      <c r="AZ50" s="680">
        <v>63246</v>
      </c>
      <c r="BA50" s="680">
        <v>63246</v>
      </c>
      <c r="BB50" s="680">
        <v>63246</v>
      </c>
      <c r="BC50" s="680">
        <v>63246</v>
      </c>
      <c r="BD50" s="680">
        <v>63246</v>
      </c>
      <c r="BE50" s="680">
        <v>63246</v>
      </c>
      <c r="BF50" s="680">
        <v>63246</v>
      </c>
      <c r="BG50" s="680">
        <v>63246</v>
      </c>
      <c r="BH50" s="680">
        <v>63246</v>
      </c>
      <c r="BI50" s="680">
        <v>63246</v>
      </c>
      <c r="BJ50" s="680">
        <v>63246</v>
      </c>
      <c r="BK50" s="680">
        <v>59735</v>
      </c>
      <c r="BL50" s="680">
        <v>0</v>
      </c>
      <c r="BM50" s="680">
        <v>0</v>
      </c>
      <c r="BN50" s="680">
        <v>0</v>
      </c>
      <c r="BO50" s="680">
        <v>0</v>
      </c>
      <c r="BP50" s="680">
        <v>0</v>
      </c>
      <c r="BQ50" s="680">
        <v>0</v>
      </c>
      <c r="BR50" s="680">
        <v>0</v>
      </c>
      <c r="BS50" s="680">
        <v>0</v>
      </c>
      <c r="BT50" s="681">
        <v>0</v>
      </c>
      <c r="BU50" s="16"/>
    </row>
    <row r="51" spans="2:73" s="17" customFormat="1" ht="15.75">
      <c r="B51" s="675"/>
      <c r="C51" s="675" t="s">
        <v>1</v>
      </c>
      <c r="D51" s="675"/>
      <c r="E51" s="675" t="s">
        <v>1050</v>
      </c>
      <c r="F51" s="675" t="s">
        <v>29</v>
      </c>
      <c r="G51" s="675"/>
      <c r="H51" s="675">
        <v>2013</v>
      </c>
      <c r="I51" s="630" t="s">
        <v>565</v>
      </c>
      <c r="J51" s="630" t="s">
        <v>581</v>
      </c>
      <c r="K51" s="619"/>
      <c r="L51" s="679">
        <v>0</v>
      </c>
      <c r="M51" s="680">
        <v>0</v>
      </c>
      <c r="N51" s="680">
        <v>3</v>
      </c>
      <c r="O51" s="680">
        <v>3</v>
      </c>
      <c r="P51" s="680">
        <v>3</v>
      </c>
      <c r="Q51" s="680">
        <v>3</v>
      </c>
      <c r="R51" s="680">
        <v>2</v>
      </c>
      <c r="S51" s="680">
        <v>0</v>
      </c>
      <c r="T51" s="680">
        <v>0</v>
      </c>
      <c r="U51" s="680">
        <v>0</v>
      </c>
      <c r="V51" s="680">
        <v>0</v>
      </c>
      <c r="W51" s="680">
        <v>0</v>
      </c>
      <c r="X51" s="680">
        <v>0</v>
      </c>
      <c r="Y51" s="680">
        <v>0</v>
      </c>
      <c r="Z51" s="680">
        <v>0</v>
      </c>
      <c r="AA51" s="680">
        <v>0</v>
      </c>
      <c r="AB51" s="680">
        <v>0</v>
      </c>
      <c r="AC51" s="680">
        <v>0</v>
      </c>
      <c r="AD51" s="680">
        <v>0</v>
      </c>
      <c r="AE51" s="680">
        <v>0</v>
      </c>
      <c r="AF51" s="680">
        <v>0</v>
      </c>
      <c r="AG51" s="680">
        <v>0</v>
      </c>
      <c r="AH51" s="680">
        <v>0</v>
      </c>
      <c r="AI51" s="680">
        <v>0</v>
      </c>
      <c r="AJ51" s="680">
        <v>0</v>
      </c>
      <c r="AK51" s="680">
        <v>0</v>
      </c>
      <c r="AL51" s="680">
        <v>0</v>
      </c>
      <c r="AM51" s="680">
        <v>0</v>
      </c>
      <c r="AN51" s="680">
        <v>0</v>
      </c>
      <c r="AO51" s="681">
        <v>0</v>
      </c>
      <c r="AP51" s="619"/>
      <c r="AQ51" s="679">
        <v>0</v>
      </c>
      <c r="AR51" s="680">
        <v>0</v>
      </c>
      <c r="AS51" s="680">
        <v>19122</v>
      </c>
      <c r="AT51" s="680">
        <v>19122</v>
      </c>
      <c r="AU51" s="680">
        <v>19122</v>
      </c>
      <c r="AV51" s="680">
        <v>19019</v>
      </c>
      <c r="AW51" s="680">
        <v>10736</v>
      </c>
      <c r="AX51" s="680">
        <v>0</v>
      </c>
      <c r="AY51" s="680">
        <v>0</v>
      </c>
      <c r="AZ51" s="680">
        <v>0</v>
      </c>
      <c r="BA51" s="680">
        <v>0</v>
      </c>
      <c r="BB51" s="680">
        <v>0</v>
      </c>
      <c r="BC51" s="680">
        <v>0</v>
      </c>
      <c r="BD51" s="680">
        <v>0</v>
      </c>
      <c r="BE51" s="680">
        <v>0</v>
      </c>
      <c r="BF51" s="680">
        <v>0</v>
      </c>
      <c r="BG51" s="680">
        <v>0</v>
      </c>
      <c r="BH51" s="680">
        <v>0</v>
      </c>
      <c r="BI51" s="680">
        <v>0</v>
      </c>
      <c r="BJ51" s="680">
        <v>0</v>
      </c>
      <c r="BK51" s="680">
        <v>0</v>
      </c>
      <c r="BL51" s="680">
        <v>0</v>
      </c>
      <c r="BM51" s="680">
        <v>0</v>
      </c>
      <c r="BN51" s="680">
        <v>0</v>
      </c>
      <c r="BO51" s="680">
        <v>0</v>
      </c>
      <c r="BP51" s="680">
        <v>0</v>
      </c>
      <c r="BQ51" s="680">
        <v>0</v>
      </c>
      <c r="BR51" s="680">
        <v>0</v>
      </c>
      <c r="BS51" s="680">
        <v>0</v>
      </c>
      <c r="BT51" s="681">
        <v>0</v>
      </c>
      <c r="BU51" s="16"/>
    </row>
    <row r="52" spans="2:73" s="17" customFormat="1" ht="15.75">
      <c r="B52" s="675"/>
      <c r="C52" s="675" t="s">
        <v>2</v>
      </c>
      <c r="D52" s="675"/>
      <c r="E52" s="675" t="s">
        <v>1050</v>
      </c>
      <c r="F52" s="675" t="s">
        <v>29</v>
      </c>
      <c r="G52" s="675"/>
      <c r="H52" s="675">
        <v>2013</v>
      </c>
      <c r="I52" s="630" t="s">
        <v>565</v>
      </c>
      <c r="J52" s="630" t="s">
        <v>581</v>
      </c>
      <c r="K52" s="619"/>
      <c r="L52" s="679">
        <v>0</v>
      </c>
      <c r="M52" s="680">
        <v>0</v>
      </c>
      <c r="N52" s="680">
        <v>4</v>
      </c>
      <c r="O52" s="680">
        <v>4</v>
      </c>
      <c r="P52" s="680">
        <v>4</v>
      </c>
      <c r="Q52" s="680">
        <v>4</v>
      </c>
      <c r="R52" s="680">
        <v>0</v>
      </c>
      <c r="S52" s="680">
        <v>0</v>
      </c>
      <c r="T52" s="680">
        <v>0</v>
      </c>
      <c r="U52" s="680">
        <v>0</v>
      </c>
      <c r="V52" s="680">
        <v>0</v>
      </c>
      <c r="W52" s="680">
        <v>0</v>
      </c>
      <c r="X52" s="680">
        <v>0</v>
      </c>
      <c r="Y52" s="680">
        <v>0</v>
      </c>
      <c r="Z52" s="680">
        <v>0</v>
      </c>
      <c r="AA52" s="680">
        <v>0</v>
      </c>
      <c r="AB52" s="680">
        <v>0</v>
      </c>
      <c r="AC52" s="680">
        <v>0</v>
      </c>
      <c r="AD52" s="680">
        <v>0</v>
      </c>
      <c r="AE52" s="680">
        <v>0</v>
      </c>
      <c r="AF52" s="680">
        <v>0</v>
      </c>
      <c r="AG52" s="680">
        <v>0</v>
      </c>
      <c r="AH52" s="680">
        <v>0</v>
      </c>
      <c r="AI52" s="680">
        <v>0</v>
      </c>
      <c r="AJ52" s="680">
        <v>0</v>
      </c>
      <c r="AK52" s="680">
        <v>0</v>
      </c>
      <c r="AL52" s="680">
        <v>0</v>
      </c>
      <c r="AM52" s="680">
        <v>0</v>
      </c>
      <c r="AN52" s="680">
        <v>0</v>
      </c>
      <c r="AO52" s="681">
        <v>0</v>
      </c>
      <c r="AP52" s="619"/>
      <c r="AQ52" s="679">
        <v>0</v>
      </c>
      <c r="AR52" s="680">
        <v>0</v>
      </c>
      <c r="AS52" s="680">
        <v>7758</v>
      </c>
      <c r="AT52" s="680">
        <v>7758</v>
      </c>
      <c r="AU52" s="680">
        <v>7758</v>
      </c>
      <c r="AV52" s="680">
        <v>7758</v>
      </c>
      <c r="AW52" s="680">
        <v>0</v>
      </c>
      <c r="AX52" s="680">
        <v>0</v>
      </c>
      <c r="AY52" s="680">
        <v>0</v>
      </c>
      <c r="AZ52" s="680">
        <v>0</v>
      </c>
      <c r="BA52" s="680">
        <v>0</v>
      </c>
      <c r="BB52" s="680">
        <v>0</v>
      </c>
      <c r="BC52" s="680">
        <v>0</v>
      </c>
      <c r="BD52" s="680">
        <v>0</v>
      </c>
      <c r="BE52" s="680">
        <v>0</v>
      </c>
      <c r="BF52" s="680">
        <v>0</v>
      </c>
      <c r="BG52" s="680">
        <v>0</v>
      </c>
      <c r="BH52" s="680">
        <v>0</v>
      </c>
      <c r="BI52" s="680">
        <v>0</v>
      </c>
      <c r="BJ52" s="680">
        <v>0</v>
      </c>
      <c r="BK52" s="680">
        <v>0</v>
      </c>
      <c r="BL52" s="680">
        <v>0</v>
      </c>
      <c r="BM52" s="680">
        <v>0</v>
      </c>
      <c r="BN52" s="680">
        <v>0</v>
      </c>
      <c r="BO52" s="680">
        <v>0</v>
      </c>
      <c r="BP52" s="680">
        <v>0</v>
      </c>
      <c r="BQ52" s="680">
        <v>0</v>
      </c>
      <c r="BR52" s="680">
        <v>0</v>
      </c>
      <c r="BS52" s="680">
        <v>0</v>
      </c>
      <c r="BT52" s="681">
        <v>0</v>
      </c>
      <c r="BU52" s="16"/>
    </row>
    <row r="53" spans="2:73">
      <c r="B53" s="675"/>
      <c r="C53" s="675" t="s">
        <v>42</v>
      </c>
      <c r="D53" s="675"/>
      <c r="E53" s="675" t="s">
        <v>1050</v>
      </c>
      <c r="F53" s="675" t="s">
        <v>29</v>
      </c>
      <c r="G53" s="675"/>
      <c r="H53" s="675">
        <v>2013</v>
      </c>
      <c r="I53" s="630" t="s">
        <v>565</v>
      </c>
      <c r="J53" s="630" t="s">
        <v>581</v>
      </c>
      <c r="K53" s="619"/>
      <c r="L53" s="679">
        <v>0</v>
      </c>
      <c r="M53" s="680">
        <v>0</v>
      </c>
      <c r="N53" s="680">
        <v>142</v>
      </c>
      <c r="O53" s="680">
        <v>0</v>
      </c>
      <c r="P53" s="680">
        <v>0</v>
      </c>
      <c r="Q53" s="680">
        <v>0</v>
      </c>
      <c r="R53" s="680">
        <v>0</v>
      </c>
      <c r="S53" s="680">
        <v>0</v>
      </c>
      <c r="T53" s="680">
        <v>0</v>
      </c>
      <c r="U53" s="680">
        <v>0</v>
      </c>
      <c r="V53" s="680">
        <v>0</v>
      </c>
      <c r="W53" s="680">
        <v>0</v>
      </c>
      <c r="X53" s="680">
        <v>0</v>
      </c>
      <c r="Y53" s="680">
        <v>0</v>
      </c>
      <c r="Z53" s="680">
        <v>0</v>
      </c>
      <c r="AA53" s="680">
        <v>0</v>
      </c>
      <c r="AB53" s="680">
        <v>0</v>
      </c>
      <c r="AC53" s="680">
        <v>0</v>
      </c>
      <c r="AD53" s="680">
        <v>0</v>
      </c>
      <c r="AE53" s="680">
        <v>0</v>
      </c>
      <c r="AF53" s="680">
        <v>0</v>
      </c>
      <c r="AG53" s="680">
        <v>0</v>
      </c>
      <c r="AH53" s="680">
        <v>0</v>
      </c>
      <c r="AI53" s="680">
        <v>0</v>
      </c>
      <c r="AJ53" s="680">
        <v>0</v>
      </c>
      <c r="AK53" s="680">
        <v>0</v>
      </c>
      <c r="AL53" s="680">
        <v>0</v>
      </c>
      <c r="AM53" s="680">
        <v>0</v>
      </c>
      <c r="AN53" s="680">
        <v>0</v>
      </c>
      <c r="AO53" s="681">
        <v>0</v>
      </c>
      <c r="AP53" s="619"/>
      <c r="AQ53" s="679">
        <v>0</v>
      </c>
      <c r="AR53" s="680">
        <v>0</v>
      </c>
      <c r="AS53" s="680">
        <v>0</v>
      </c>
      <c r="AT53" s="680">
        <v>0</v>
      </c>
      <c r="AU53" s="680">
        <v>0</v>
      </c>
      <c r="AV53" s="680">
        <v>0</v>
      </c>
      <c r="AW53" s="680">
        <v>0</v>
      </c>
      <c r="AX53" s="680">
        <v>0</v>
      </c>
      <c r="AY53" s="680">
        <v>0</v>
      </c>
      <c r="AZ53" s="680">
        <v>0</v>
      </c>
      <c r="BA53" s="680">
        <v>0</v>
      </c>
      <c r="BB53" s="680">
        <v>0</v>
      </c>
      <c r="BC53" s="680">
        <v>0</v>
      </c>
      <c r="BD53" s="680">
        <v>0</v>
      </c>
      <c r="BE53" s="680">
        <v>0</v>
      </c>
      <c r="BF53" s="680">
        <v>0</v>
      </c>
      <c r="BG53" s="680">
        <v>0</v>
      </c>
      <c r="BH53" s="680">
        <v>0</v>
      </c>
      <c r="BI53" s="680">
        <v>0</v>
      </c>
      <c r="BJ53" s="680">
        <v>0</v>
      </c>
      <c r="BK53" s="680">
        <v>0</v>
      </c>
      <c r="BL53" s="680">
        <v>0</v>
      </c>
      <c r="BM53" s="680">
        <v>0</v>
      </c>
      <c r="BN53" s="680">
        <v>0</v>
      </c>
      <c r="BO53" s="680">
        <v>0</v>
      </c>
      <c r="BP53" s="680">
        <v>0</v>
      </c>
      <c r="BQ53" s="680">
        <v>0</v>
      </c>
      <c r="BR53" s="680">
        <v>0</v>
      </c>
      <c r="BS53" s="680">
        <v>0</v>
      </c>
      <c r="BT53" s="681">
        <v>0</v>
      </c>
    </row>
    <row r="54" spans="2:73">
      <c r="B54" s="675"/>
      <c r="C54" s="675" t="s">
        <v>21</v>
      </c>
      <c r="D54" s="675"/>
      <c r="E54" s="675" t="s">
        <v>1050</v>
      </c>
      <c r="F54" s="675" t="s">
        <v>1052</v>
      </c>
      <c r="G54" s="675"/>
      <c r="H54" s="675">
        <v>2013</v>
      </c>
      <c r="I54" s="630" t="s">
        <v>565</v>
      </c>
      <c r="J54" s="630" t="s">
        <v>581</v>
      </c>
      <c r="K54" s="619"/>
      <c r="L54" s="679">
        <v>0</v>
      </c>
      <c r="M54" s="680">
        <v>0</v>
      </c>
      <c r="N54" s="680">
        <v>108</v>
      </c>
      <c r="O54" s="680">
        <v>108</v>
      </c>
      <c r="P54" s="680">
        <v>107</v>
      </c>
      <c r="Q54" s="680">
        <v>81</v>
      </c>
      <c r="R54" s="680">
        <v>57</v>
      </c>
      <c r="S54" s="680">
        <v>57</v>
      </c>
      <c r="T54" s="680">
        <v>57</v>
      </c>
      <c r="U54" s="680">
        <v>57</v>
      </c>
      <c r="V54" s="680">
        <v>57</v>
      </c>
      <c r="W54" s="680">
        <v>57</v>
      </c>
      <c r="X54" s="680">
        <v>56</v>
      </c>
      <c r="Y54" s="680">
        <v>10</v>
      </c>
      <c r="Z54" s="680">
        <v>0</v>
      </c>
      <c r="AA54" s="680">
        <v>0</v>
      </c>
      <c r="AB54" s="680">
        <v>0</v>
      </c>
      <c r="AC54" s="680">
        <v>0</v>
      </c>
      <c r="AD54" s="680">
        <v>0</v>
      </c>
      <c r="AE54" s="680">
        <v>0</v>
      </c>
      <c r="AF54" s="680">
        <v>0</v>
      </c>
      <c r="AG54" s="680">
        <v>0</v>
      </c>
      <c r="AH54" s="680">
        <v>0</v>
      </c>
      <c r="AI54" s="680">
        <v>0</v>
      </c>
      <c r="AJ54" s="680">
        <v>0</v>
      </c>
      <c r="AK54" s="680">
        <v>0</v>
      </c>
      <c r="AL54" s="680">
        <v>0</v>
      </c>
      <c r="AM54" s="680">
        <v>0</v>
      </c>
      <c r="AN54" s="680">
        <v>0</v>
      </c>
      <c r="AO54" s="681">
        <v>0</v>
      </c>
      <c r="AP54" s="619"/>
      <c r="AQ54" s="679">
        <v>0</v>
      </c>
      <c r="AR54" s="680">
        <v>0</v>
      </c>
      <c r="AS54" s="680">
        <v>399272</v>
      </c>
      <c r="AT54" s="680">
        <v>399272</v>
      </c>
      <c r="AU54" s="680">
        <v>397004</v>
      </c>
      <c r="AV54" s="680">
        <v>298359</v>
      </c>
      <c r="AW54" s="680">
        <v>219012</v>
      </c>
      <c r="AX54" s="680">
        <v>219012</v>
      </c>
      <c r="AY54" s="680">
        <v>219012</v>
      </c>
      <c r="AZ54" s="680">
        <v>219012</v>
      </c>
      <c r="BA54" s="680">
        <v>219012</v>
      </c>
      <c r="BB54" s="680">
        <v>219012</v>
      </c>
      <c r="BC54" s="680">
        <v>208466</v>
      </c>
      <c r="BD54" s="680">
        <v>31639</v>
      </c>
      <c r="BE54" s="680">
        <v>0</v>
      </c>
      <c r="BF54" s="680">
        <v>0</v>
      </c>
      <c r="BG54" s="680">
        <v>0</v>
      </c>
      <c r="BH54" s="680">
        <v>0</v>
      </c>
      <c r="BI54" s="680">
        <v>0</v>
      </c>
      <c r="BJ54" s="680">
        <v>0</v>
      </c>
      <c r="BK54" s="680">
        <v>0</v>
      </c>
      <c r="BL54" s="680">
        <v>0</v>
      </c>
      <c r="BM54" s="680">
        <v>0</v>
      </c>
      <c r="BN54" s="680">
        <v>0</v>
      </c>
      <c r="BO54" s="680">
        <v>0</v>
      </c>
      <c r="BP54" s="680">
        <v>0</v>
      </c>
      <c r="BQ54" s="680">
        <v>0</v>
      </c>
      <c r="BR54" s="680">
        <v>0</v>
      </c>
      <c r="BS54" s="680">
        <v>0</v>
      </c>
      <c r="BT54" s="681">
        <v>0</v>
      </c>
    </row>
    <row r="55" spans="2:73">
      <c r="B55" s="675"/>
      <c r="C55" s="675" t="s">
        <v>14</v>
      </c>
      <c r="D55" s="675"/>
      <c r="E55" s="675" t="s">
        <v>1050</v>
      </c>
      <c r="F55" s="675" t="s">
        <v>29</v>
      </c>
      <c r="G55" s="675"/>
      <c r="H55" s="675">
        <v>2013</v>
      </c>
      <c r="I55" s="630" t="s">
        <v>565</v>
      </c>
      <c r="J55" s="630" t="s">
        <v>581</v>
      </c>
      <c r="K55" s="619"/>
      <c r="L55" s="679">
        <v>0</v>
      </c>
      <c r="M55" s="680">
        <v>0</v>
      </c>
      <c r="N55" s="680">
        <v>3</v>
      </c>
      <c r="O55" s="680">
        <v>3</v>
      </c>
      <c r="P55" s="680">
        <v>3</v>
      </c>
      <c r="Q55" s="680">
        <v>2</v>
      </c>
      <c r="R55" s="680">
        <v>2</v>
      </c>
      <c r="S55" s="680">
        <v>2</v>
      </c>
      <c r="T55" s="680">
        <v>2</v>
      </c>
      <c r="U55" s="680">
        <v>2</v>
      </c>
      <c r="V55" s="680">
        <v>1</v>
      </c>
      <c r="W55" s="680">
        <v>1</v>
      </c>
      <c r="X55" s="680">
        <v>1</v>
      </c>
      <c r="Y55" s="680">
        <v>1</v>
      </c>
      <c r="Z55" s="680">
        <v>0</v>
      </c>
      <c r="AA55" s="680">
        <v>0</v>
      </c>
      <c r="AB55" s="680">
        <v>0</v>
      </c>
      <c r="AC55" s="680">
        <v>0</v>
      </c>
      <c r="AD55" s="680">
        <v>0</v>
      </c>
      <c r="AE55" s="680">
        <v>0</v>
      </c>
      <c r="AF55" s="680">
        <v>0</v>
      </c>
      <c r="AG55" s="680">
        <v>0</v>
      </c>
      <c r="AH55" s="680">
        <v>0</v>
      </c>
      <c r="AI55" s="680">
        <v>0</v>
      </c>
      <c r="AJ55" s="680">
        <v>0</v>
      </c>
      <c r="AK55" s="680">
        <v>0</v>
      </c>
      <c r="AL55" s="680">
        <v>0</v>
      </c>
      <c r="AM55" s="680">
        <v>0</v>
      </c>
      <c r="AN55" s="680">
        <v>0</v>
      </c>
      <c r="AO55" s="681">
        <v>0</v>
      </c>
      <c r="AP55" s="619"/>
      <c r="AQ55" s="679">
        <v>0</v>
      </c>
      <c r="AR55" s="680">
        <v>0</v>
      </c>
      <c r="AS55" s="680">
        <v>24453</v>
      </c>
      <c r="AT55" s="680">
        <v>24270</v>
      </c>
      <c r="AU55" s="680">
        <v>24253</v>
      </c>
      <c r="AV55" s="680">
        <v>21513</v>
      </c>
      <c r="AW55" s="680">
        <v>19774</v>
      </c>
      <c r="AX55" s="680">
        <v>18471</v>
      </c>
      <c r="AY55" s="680">
        <v>17268</v>
      </c>
      <c r="AZ55" s="680">
        <v>16388</v>
      </c>
      <c r="BA55" s="680">
        <v>5072</v>
      </c>
      <c r="BB55" s="680">
        <v>5072</v>
      </c>
      <c r="BC55" s="680">
        <v>4739</v>
      </c>
      <c r="BD55" s="680">
        <v>4739</v>
      </c>
      <c r="BE55" s="680">
        <v>3650</v>
      </c>
      <c r="BF55" s="680">
        <v>3650</v>
      </c>
      <c r="BG55" s="680">
        <v>2304</v>
      </c>
      <c r="BH55" s="680">
        <v>631</v>
      </c>
      <c r="BI55" s="680">
        <v>631</v>
      </c>
      <c r="BJ55" s="680">
        <v>631</v>
      </c>
      <c r="BK55" s="680">
        <v>631</v>
      </c>
      <c r="BL55" s="680">
        <v>631</v>
      </c>
      <c r="BM55" s="680">
        <v>631</v>
      </c>
      <c r="BN55" s="680">
        <v>0</v>
      </c>
      <c r="BO55" s="680">
        <v>0</v>
      </c>
      <c r="BP55" s="680">
        <v>0</v>
      </c>
      <c r="BQ55" s="680">
        <v>0</v>
      </c>
      <c r="BR55" s="680">
        <v>0</v>
      </c>
      <c r="BS55" s="680">
        <v>0</v>
      </c>
      <c r="BT55" s="681">
        <v>0</v>
      </c>
    </row>
    <row r="56" spans="2:73">
      <c r="B56" s="675"/>
      <c r="C56" s="675" t="s">
        <v>9</v>
      </c>
      <c r="D56" s="675"/>
      <c r="E56" s="675" t="s">
        <v>1050</v>
      </c>
      <c r="F56" s="675" t="s">
        <v>1051</v>
      </c>
      <c r="G56" s="675"/>
      <c r="H56" s="675">
        <v>2013</v>
      </c>
      <c r="I56" s="630" t="s">
        <v>565</v>
      </c>
      <c r="J56" s="630" t="s">
        <v>581</v>
      </c>
      <c r="K56" s="619"/>
      <c r="L56" s="679">
        <v>0</v>
      </c>
      <c r="M56" s="680">
        <v>0</v>
      </c>
      <c r="N56" s="680">
        <v>38</v>
      </c>
      <c r="O56" s="680">
        <v>0</v>
      </c>
      <c r="P56" s="680">
        <v>0</v>
      </c>
      <c r="Q56" s="680">
        <v>0</v>
      </c>
      <c r="R56" s="680">
        <v>0</v>
      </c>
      <c r="S56" s="680">
        <v>0</v>
      </c>
      <c r="T56" s="680">
        <v>0</v>
      </c>
      <c r="U56" s="680">
        <v>0</v>
      </c>
      <c r="V56" s="680">
        <v>0</v>
      </c>
      <c r="W56" s="680">
        <v>0</v>
      </c>
      <c r="X56" s="680">
        <v>0</v>
      </c>
      <c r="Y56" s="680">
        <v>0</v>
      </c>
      <c r="Z56" s="680">
        <v>0</v>
      </c>
      <c r="AA56" s="680">
        <v>0</v>
      </c>
      <c r="AB56" s="680">
        <v>0</v>
      </c>
      <c r="AC56" s="680">
        <v>0</v>
      </c>
      <c r="AD56" s="680">
        <v>0</v>
      </c>
      <c r="AE56" s="680">
        <v>0</v>
      </c>
      <c r="AF56" s="680">
        <v>0</v>
      </c>
      <c r="AG56" s="680">
        <v>0</v>
      </c>
      <c r="AH56" s="680">
        <v>0</v>
      </c>
      <c r="AI56" s="680">
        <v>0</v>
      </c>
      <c r="AJ56" s="680">
        <v>0</v>
      </c>
      <c r="AK56" s="680">
        <v>0</v>
      </c>
      <c r="AL56" s="680">
        <v>0</v>
      </c>
      <c r="AM56" s="680">
        <v>0</v>
      </c>
      <c r="AN56" s="680">
        <v>0</v>
      </c>
      <c r="AO56" s="681">
        <v>0</v>
      </c>
      <c r="AP56" s="619"/>
      <c r="AQ56" s="679">
        <v>0</v>
      </c>
      <c r="AR56" s="680">
        <v>0</v>
      </c>
      <c r="AS56" s="680">
        <v>505</v>
      </c>
      <c r="AT56" s="680">
        <v>0</v>
      </c>
      <c r="AU56" s="680">
        <v>0</v>
      </c>
      <c r="AV56" s="680">
        <v>0</v>
      </c>
      <c r="AW56" s="680">
        <v>0</v>
      </c>
      <c r="AX56" s="680">
        <v>0</v>
      </c>
      <c r="AY56" s="680">
        <v>0</v>
      </c>
      <c r="AZ56" s="680">
        <v>0</v>
      </c>
      <c r="BA56" s="680">
        <v>0</v>
      </c>
      <c r="BB56" s="680">
        <v>0</v>
      </c>
      <c r="BC56" s="680">
        <v>0</v>
      </c>
      <c r="BD56" s="680">
        <v>0</v>
      </c>
      <c r="BE56" s="680">
        <v>0</v>
      </c>
      <c r="BF56" s="680">
        <v>0</v>
      </c>
      <c r="BG56" s="680">
        <v>0</v>
      </c>
      <c r="BH56" s="680">
        <v>0</v>
      </c>
      <c r="BI56" s="680">
        <v>0</v>
      </c>
      <c r="BJ56" s="680">
        <v>0</v>
      </c>
      <c r="BK56" s="680">
        <v>0</v>
      </c>
      <c r="BL56" s="680">
        <v>0</v>
      </c>
      <c r="BM56" s="680">
        <v>0</v>
      </c>
      <c r="BN56" s="680">
        <v>0</v>
      </c>
      <c r="BO56" s="680">
        <v>0</v>
      </c>
      <c r="BP56" s="680">
        <v>0</v>
      </c>
      <c r="BQ56" s="680">
        <v>0</v>
      </c>
      <c r="BR56" s="680">
        <v>0</v>
      </c>
      <c r="BS56" s="680">
        <v>0</v>
      </c>
      <c r="BT56" s="681">
        <v>0</v>
      </c>
    </row>
    <row r="57" spans="2:73">
      <c r="B57" s="675"/>
      <c r="C57" s="675" t="s">
        <v>4</v>
      </c>
      <c r="D57" s="675"/>
      <c r="E57" s="675" t="s">
        <v>1050</v>
      </c>
      <c r="F57" s="675" t="s">
        <v>29</v>
      </c>
      <c r="G57" s="675"/>
      <c r="H57" s="675">
        <v>2013</v>
      </c>
      <c r="I57" s="630" t="s">
        <v>565</v>
      </c>
      <c r="J57" s="630" t="s">
        <v>581</v>
      </c>
      <c r="K57" s="619"/>
      <c r="L57" s="679">
        <v>0</v>
      </c>
      <c r="M57" s="680">
        <v>0</v>
      </c>
      <c r="N57" s="680">
        <v>1</v>
      </c>
      <c r="O57" s="680">
        <v>1</v>
      </c>
      <c r="P57" s="680">
        <v>1</v>
      </c>
      <c r="Q57" s="680">
        <v>1</v>
      </c>
      <c r="R57" s="680">
        <v>1</v>
      </c>
      <c r="S57" s="680">
        <v>1</v>
      </c>
      <c r="T57" s="680">
        <v>1</v>
      </c>
      <c r="U57" s="680">
        <v>1</v>
      </c>
      <c r="V57" s="680">
        <v>1</v>
      </c>
      <c r="W57" s="680">
        <v>1</v>
      </c>
      <c r="X57" s="680">
        <v>1</v>
      </c>
      <c r="Y57" s="680">
        <v>1</v>
      </c>
      <c r="Z57" s="680">
        <v>1</v>
      </c>
      <c r="AA57" s="680">
        <v>1</v>
      </c>
      <c r="AB57" s="680">
        <v>1</v>
      </c>
      <c r="AC57" s="680">
        <v>1</v>
      </c>
      <c r="AD57" s="680">
        <v>0</v>
      </c>
      <c r="AE57" s="680">
        <v>0</v>
      </c>
      <c r="AF57" s="680">
        <v>0</v>
      </c>
      <c r="AG57" s="680">
        <v>0</v>
      </c>
      <c r="AH57" s="680">
        <v>0</v>
      </c>
      <c r="AI57" s="680">
        <v>0</v>
      </c>
      <c r="AJ57" s="680">
        <v>0</v>
      </c>
      <c r="AK57" s="680">
        <v>0</v>
      </c>
      <c r="AL57" s="680">
        <v>0</v>
      </c>
      <c r="AM57" s="680">
        <v>0</v>
      </c>
      <c r="AN57" s="680">
        <v>0</v>
      </c>
      <c r="AO57" s="681">
        <v>0</v>
      </c>
      <c r="AP57" s="619"/>
      <c r="AQ57" s="679">
        <v>0</v>
      </c>
      <c r="AR57" s="680">
        <v>0</v>
      </c>
      <c r="AS57" s="680">
        <v>22093</v>
      </c>
      <c r="AT57" s="680">
        <v>22093</v>
      </c>
      <c r="AU57" s="680">
        <v>20610</v>
      </c>
      <c r="AV57" s="680">
        <v>19894</v>
      </c>
      <c r="AW57" s="680">
        <v>19894</v>
      </c>
      <c r="AX57" s="680">
        <v>19894</v>
      </c>
      <c r="AY57" s="680">
        <v>19894</v>
      </c>
      <c r="AZ57" s="680">
        <v>19894</v>
      </c>
      <c r="BA57" s="680">
        <v>19040</v>
      </c>
      <c r="BB57" s="680">
        <v>19040</v>
      </c>
      <c r="BC57" s="680">
        <v>15774</v>
      </c>
      <c r="BD57" s="680">
        <v>14580</v>
      </c>
      <c r="BE57" s="680">
        <v>14404</v>
      </c>
      <c r="BF57" s="680">
        <v>14404</v>
      </c>
      <c r="BG57" s="680">
        <v>14321</v>
      </c>
      <c r="BH57" s="680">
        <v>14321</v>
      </c>
      <c r="BI57" s="680">
        <v>14300</v>
      </c>
      <c r="BJ57" s="680">
        <v>6757</v>
      </c>
      <c r="BK57" s="680">
        <v>6757</v>
      </c>
      <c r="BL57" s="680">
        <v>6757</v>
      </c>
      <c r="BM57" s="680">
        <v>6751</v>
      </c>
      <c r="BN57" s="680">
        <v>0</v>
      </c>
      <c r="BO57" s="680">
        <v>0</v>
      </c>
      <c r="BP57" s="680">
        <v>0</v>
      </c>
      <c r="BQ57" s="680">
        <v>0</v>
      </c>
      <c r="BR57" s="680">
        <v>0</v>
      </c>
      <c r="BS57" s="680">
        <v>0</v>
      </c>
      <c r="BT57" s="681">
        <v>0</v>
      </c>
    </row>
    <row r="58" spans="2:73">
      <c r="B58" s="675"/>
      <c r="C58" s="675" t="s">
        <v>5</v>
      </c>
      <c r="D58" s="675"/>
      <c r="E58" s="675" t="s">
        <v>1050</v>
      </c>
      <c r="F58" s="675" t="s">
        <v>29</v>
      </c>
      <c r="G58" s="675"/>
      <c r="H58" s="675">
        <v>2013</v>
      </c>
      <c r="I58" s="630" t="s">
        <v>565</v>
      </c>
      <c r="J58" s="630" t="s">
        <v>581</v>
      </c>
      <c r="K58" s="619"/>
      <c r="L58" s="679">
        <v>0</v>
      </c>
      <c r="M58" s="680">
        <v>0</v>
      </c>
      <c r="N58" s="680">
        <v>3</v>
      </c>
      <c r="O58" s="680">
        <v>3</v>
      </c>
      <c r="P58" s="680">
        <v>2</v>
      </c>
      <c r="Q58" s="680">
        <v>2</v>
      </c>
      <c r="R58" s="680">
        <v>2</v>
      </c>
      <c r="S58" s="680">
        <v>2</v>
      </c>
      <c r="T58" s="680">
        <v>2</v>
      </c>
      <c r="U58" s="680">
        <v>2</v>
      </c>
      <c r="V58" s="680">
        <v>2</v>
      </c>
      <c r="W58" s="680">
        <v>2</v>
      </c>
      <c r="X58" s="680">
        <v>2</v>
      </c>
      <c r="Y58" s="680">
        <v>2</v>
      </c>
      <c r="Z58" s="680">
        <v>2</v>
      </c>
      <c r="AA58" s="680">
        <v>2</v>
      </c>
      <c r="AB58" s="680">
        <v>2</v>
      </c>
      <c r="AC58" s="680">
        <v>2</v>
      </c>
      <c r="AD58" s="680">
        <v>1</v>
      </c>
      <c r="AE58" s="680">
        <v>1</v>
      </c>
      <c r="AF58" s="680">
        <v>1</v>
      </c>
      <c r="AG58" s="680">
        <v>1</v>
      </c>
      <c r="AH58" s="680">
        <v>0</v>
      </c>
      <c r="AI58" s="680">
        <v>0</v>
      </c>
      <c r="AJ58" s="680">
        <v>0</v>
      </c>
      <c r="AK58" s="680">
        <v>0</v>
      </c>
      <c r="AL58" s="680">
        <v>0</v>
      </c>
      <c r="AM58" s="680">
        <v>0</v>
      </c>
      <c r="AN58" s="680">
        <v>0</v>
      </c>
      <c r="AO58" s="681">
        <v>0</v>
      </c>
      <c r="AP58" s="619"/>
      <c r="AQ58" s="679">
        <v>0</v>
      </c>
      <c r="AR58" s="680">
        <v>0</v>
      </c>
      <c r="AS58" s="680">
        <v>49096</v>
      </c>
      <c r="AT58" s="680">
        <v>49096</v>
      </c>
      <c r="AU58" s="680">
        <v>42590</v>
      </c>
      <c r="AV58" s="680">
        <v>39200</v>
      </c>
      <c r="AW58" s="680">
        <v>39200</v>
      </c>
      <c r="AX58" s="680">
        <v>39200</v>
      </c>
      <c r="AY58" s="680">
        <v>39200</v>
      </c>
      <c r="AZ58" s="680">
        <v>39200</v>
      </c>
      <c r="BA58" s="680">
        <v>39183</v>
      </c>
      <c r="BB58" s="680">
        <v>39183</v>
      </c>
      <c r="BC58" s="680">
        <v>36442</v>
      </c>
      <c r="BD58" s="680">
        <v>35429</v>
      </c>
      <c r="BE58" s="680">
        <v>29959</v>
      </c>
      <c r="BF58" s="680">
        <v>29959</v>
      </c>
      <c r="BG58" s="680">
        <v>29530</v>
      </c>
      <c r="BH58" s="680">
        <v>29530</v>
      </c>
      <c r="BI58" s="680">
        <v>29488</v>
      </c>
      <c r="BJ58" s="680">
        <v>23972</v>
      </c>
      <c r="BK58" s="680">
        <v>23972</v>
      </c>
      <c r="BL58" s="680">
        <v>23972</v>
      </c>
      <c r="BM58" s="680">
        <v>23972</v>
      </c>
      <c r="BN58" s="680">
        <v>0</v>
      </c>
      <c r="BO58" s="680">
        <v>0</v>
      </c>
      <c r="BP58" s="680">
        <v>0</v>
      </c>
      <c r="BQ58" s="680">
        <v>0</v>
      </c>
      <c r="BR58" s="680">
        <v>0</v>
      </c>
      <c r="BS58" s="680">
        <v>0</v>
      </c>
      <c r="BT58" s="681">
        <v>0</v>
      </c>
    </row>
    <row r="59" spans="2:73">
      <c r="B59" s="675"/>
      <c r="C59" s="675" t="s">
        <v>21</v>
      </c>
      <c r="D59" s="675"/>
      <c r="E59" s="675" t="s">
        <v>1050</v>
      </c>
      <c r="F59" s="675" t="s">
        <v>1052</v>
      </c>
      <c r="G59" s="675"/>
      <c r="H59" s="675">
        <v>2014</v>
      </c>
      <c r="I59" s="630" t="s">
        <v>566</v>
      </c>
      <c r="J59" s="630" t="s">
        <v>581</v>
      </c>
      <c r="K59" s="619"/>
      <c r="L59" s="679">
        <v>0</v>
      </c>
      <c r="M59" s="680">
        <v>0</v>
      </c>
      <c r="N59" s="680">
        <v>0</v>
      </c>
      <c r="O59" s="680">
        <v>277</v>
      </c>
      <c r="P59" s="680">
        <v>276</v>
      </c>
      <c r="Q59" s="680">
        <v>184</v>
      </c>
      <c r="R59" s="680">
        <v>167</v>
      </c>
      <c r="S59" s="680">
        <v>167</v>
      </c>
      <c r="T59" s="680">
        <v>167</v>
      </c>
      <c r="U59" s="680">
        <v>167</v>
      </c>
      <c r="V59" s="680">
        <v>167</v>
      </c>
      <c r="W59" s="680">
        <v>167</v>
      </c>
      <c r="X59" s="680">
        <v>167</v>
      </c>
      <c r="Y59" s="680">
        <v>166</v>
      </c>
      <c r="Z59" s="680">
        <v>8</v>
      </c>
      <c r="AA59" s="680">
        <v>0</v>
      </c>
      <c r="AB59" s="680">
        <v>0</v>
      </c>
      <c r="AC59" s="680">
        <v>0</v>
      </c>
      <c r="AD59" s="680">
        <v>0</v>
      </c>
      <c r="AE59" s="680">
        <v>0</v>
      </c>
      <c r="AF59" s="680">
        <v>0</v>
      </c>
      <c r="AG59" s="680">
        <v>0</v>
      </c>
      <c r="AH59" s="680">
        <v>0</v>
      </c>
      <c r="AI59" s="680">
        <v>0</v>
      </c>
      <c r="AJ59" s="680">
        <v>0</v>
      </c>
      <c r="AK59" s="680">
        <v>0</v>
      </c>
      <c r="AL59" s="680">
        <v>0</v>
      </c>
      <c r="AM59" s="680">
        <v>0</v>
      </c>
      <c r="AN59" s="680">
        <v>0</v>
      </c>
      <c r="AO59" s="681">
        <v>0</v>
      </c>
      <c r="AP59" s="619"/>
      <c r="AQ59" s="679">
        <v>0</v>
      </c>
      <c r="AR59" s="680">
        <v>0</v>
      </c>
      <c r="AS59" s="680">
        <v>0</v>
      </c>
      <c r="AT59" s="680">
        <v>992786</v>
      </c>
      <c r="AU59" s="680">
        <v>989533</v>
      </c>
      <c r="AV59" s="680">
        <v>664982</v>
      </c>
      <c r="AW59" s="680">
        <v>605510</v>
      </c>
      <c r="AX59" s="680">
        <v>605510</v>
      </c>
      <c r="AY59" s="680">
        <v>605510</v>
      </c>
      <c r="AZ59" s="680">
        <v>605510</v>
      </c>
      <c r="BA59" s="680">
        <v>605510</v>
      </c>
      <c r="BB59" s="680">
        <v>605510</v>
      </c>
      <c r="BC59" s="680">
        <v>605510</v>
      </c>
      <c r="BD59" s="680">
        <v>601084</v>
      </c>
      <c r="BE59" s="680">
        <v>24209</v>
      </c>
      <c r="BF59" s="680">
        <v>0</v>
      </c>
      <c r="BG59" s="680">
        <v>0</v>
      </c>
      <c r="BH59" s="680">
        <v>0</v>
      </c>
      <c r="BI59" s="680">
        <v>0</v>
      </c>
      <c r="BJ59" s="680">
        <v>0</v>
      </c>
      <c r="BK59" s="680">
        <v>0</v>
      </c>
      <c r="BL59" s="680">
        <v>0</v>
      </c>
      <c r="BM59" s="680">
        <v>0</v>
      </c>
      <c r="BN59" s="680">
        <v>0</v>
      </c>
      <c r="BO59" s="680">
        <v>0</v>
      </c>
      <c r="BP59" s="680">
        <v>0</v>
      </c>
      <c r="BQ59" s="680">
        <v>0</v>
      </c>
      <c r="BR59" s="680">
        <v>0</v>
      </c>
      <c r="BS59" s="680">
        <v>0</v>
      </c>
      <c r="BT59" s="681">
        <v>0</v>
      </c>
    </row>
    <row r="60" spans="2:73" ht="15.75">
      <c r="B60" s="675"/>
      <c r="C60" s="675" t="s">
        <v>22</v>
      </c>
      <c r="D60" s="675"/>
      <c r="E60" s="675" t="s">
        <v>1050</v>
      </c>
      <c r="F60" s="675" t="s">
        <v>1052</v>
      </c>
      <c r="G60" s="675"/>
      <c r="H60" s="675">
        <v>2014</v>
      </c>
      <c r="I60" s="630" t="s">
        <v>566</v>
      </c>
      <c r="J60" s="630" t="s">
        <v>581</v>
      </c>
      <c r="K60" s="619"/>
      <c r="L60" s="679">
        <v>0</v>
      </c>
      <c r="M60" s="680">
        <v>0</v>
      </c>
      <c r="N60" s="680">
        <v>0</v>
      </c>
      <c r="O60" s="680">
        <v>83</v>
      </c>
      <c r="P60" s="680">
        <v>83</v>
      </c>
      <c r="Q60" s="680">
        <v>83</v>
      </c>
      <c r="R60" s="680">
        <v>80</v>
      </c>
      <c r="S60" s="680">
        <v>80</v>
      </c>
      <c r="T60" s="680">
        <v>80</v>
      </c>
      <c r="U60" s="680">
        <v>78</v>
      </c>
      <c r="V60" s="680">
        <v>78</v>
      </c>
      <c r="W60" s="680">
        <v>77</v>
      </c>
      <c r="X60" s="680">
        <v>71</v>
      </c>
      <c r="Y60" s="680">
        <v>64</v>
      </c>
      <c r="Z60" s="680">
        <v>63</v>
      </c>
      <c r="AA60" s="680">
        <v>11</v>
      </c>
      <c r="AB60" s="680">
        <v>8</v>
      </c>
      <c r="AC60" s="680">
        <v>8</v>
      </c>
      <c r="AD60" s="680">
        <v>6</v>
      </c>
      <c r="AE60" s="680">
        <v>3</v>
      </c>
      <c r="AF60" s="680">
        <v>3</v>
      </c>
      <c r="AG60" s="680">
        <v>3</v>
      </c>
      <c r="AH60" s="680">
        <v>3</v>
      </c>
      <c r="AI60" s="680">
        <v>0</v>
      </c>
      <c r="AJ60" s="680">
        <v>0</v>
      </c>
      <c r="AK60" s="680">
        <v>0</v>
      </c>
      <c r="AL60" s="680">
        <v>0</v>
      </c>
      <c r="AM60" s="680">
        <v>0</v>
      </c>
      <c r="AN60" s="680">
        <v>0</v>
      </c>
      <c r="AO60" s="681">
        <v>0</v>
      </c>
      <c r="AP60" s="619"/>
      <c r="AQ60" s="679">
        <v>0</v>
      </c>
      <c r="AR60" s="680">
        <v>0</v>
      </c>
      <c r="AS60" s="680">
        <v>0</v>
      </c>
      <c r="AT60" s="680">
        <v>552595</v>
      </c>
      <c r="AU60" s="680">
        <v>551679</v>
      </c>
      <c r="AV60" s="680">
        <v>551679</v>
      </c>
      <c r="AW60" s="680">
        <v>541165</v>
      </c>
      <c r="AX60" s="680">
        <v>541165</v>
      </c>
      <c r="AY60" s="680">
        <v>541165</v>
      </c>
      <c r="AZ60" s="680">
        <v>529471</v>
      </c>
      <c r="BA60" s="680">
        <v>529471</v>
      </c>
      <c r="BB60" s="680">
        <v>526822</v>
      </c>
      <c r="BC60" s="680">
        <v>476662</v>
      </c>
      <c r="BD60" s="680">
        <v>426550</v>
      </c>
      <c r="BE60" s="680">
        <v>424392</v>
      </c>
      <c r="BF60" s="680">
        <v>82577</v>
      </c>
      <c r="BG60" s="680">
        <v>71305</v>
      </c>
      <c r="BH60" s="680">
        <v>71305</v>
      </c>
      <c r="BI60" s="680">
        <v>56108</v>
      </c>
      <c r="BJ60" s="680">
        <v>11130</v>
      </c>
      <c r="BK60" s="680">
        <v>11130</v>
      </c>
      <c r="BL60" s="680">
        <v>11130</v>
      </c>
      <c r="BM60" s="680">
        <v>11130</v>
      </c>
      <c r="BN60" s="680">
        <v>0</v>
      </c>
      <c r="BO60" s="680">
        <v>0</v>
      </c>
      <c r="BP60" s="680">
        <v>0</v>
      </c>
      <c r="BQ60" s="680">
        <v>0</v>
      </c>
      <c r="BR60" s="680">
        <v>0</v>
      </c>
      <c r="BS60" s="680">
        <v>0</v>
      </c>
      <c r="BT60" s="681">
        <v>0</v>
      </c>
      <c r="BU60" s="160"/>
    </row>
    <row r="61" spans="2:73">
      <c r="B61" s="675"/>
      <c r="C61" s="675" t="s">
        <v>20</v>
      </c>
      <c r="D61" s="675"/>
      <c r="E61" s="675" t="s">
        <v>1050</v>
      </c>
      <c r="F61" s="675" t="s">
        <v>1052</v>
      </c>
      <c r="G61" s="675"/>
      <c r="H61" s="675">
        <v>2014</v>
      </c>
      <c r="I61" s="630" t="s">
        <v>566</v>
      </c>
      <c r="J61" s="630" t="s">
        <v>581</v>
      </c>
      <c r="K61" s="619"/>
      <c r="L61" s="679">
        <v>0</v>
      </c>
      <c r="M61" s="680">
        <v>0</v>
      </c>
      <c r="N61" s="680">
        <v>0</v>
      </c>
      <c r="O61" s="680">
        <v>40</v>
      </c>
      <c r="P61" s="680">
        <v>40</v>
      </c>
      <c r="Q61" s="680">
        <v>40</v>
      </c>
      <c r="R61" s="680">
        <v>40</v>
      </c>
      <c r="S61" s="680">
        <v>0</v>
      </c>
      <c r="T61" s="680">
        <v>0</v>
      </c>
      <c r="U61" s="680">
        <v>0</v>
      </c>
      <c r="V61" s="680">
        <v>0</v>
      </c>
      <c r="W61" s="680">
        <v>0</v>
      </c>
      <c r="X61" s="680">
        <v>0</v>
      </c>
      <c r="Y61" s="680">
        <v>0</v>
      </c>
      <c r="Z61" s="680">
        <v>0</v>
      </c>
      <c r="AA61" s="680">
        <v>0</v>
      </c>
      <c r="AB61" s="680">
        <v>0</v>
      </c>
      <c r="AC61" s="680">
        <v>0</v>
      </c>
      <c r="AD61" s="680">
        <v>0</v>
      </c>
      <c r="AE61" s="680">
        <v>0</v>
      </c>
      <c r="AF61" s="680">
        <v>0</v>
      </c>
      <c r="AG61" s="680">
        <v>0</v>
      </c>
      <c r="AH61" s="680">
        <v>0</v>
      </c>
      <c r="AI61" s="680">
        <v>0</v>
      </c>
      <c r="AJ61" s="680">
        <v>0</v>
      </c>
      <c r="AK61" s="680">
        <v>0</v>
      </c>
      <c r="AL61" s="680">
        <v>0</v>
      </c>
      <c r="AM61" s="680">
        <v>0</v>
      </c>
      <c r="AN61" s="680">
        <v>0</v>
      </c>
      <c r="AO61" s="681">
        <v>0</v>
      </c>
      <c r="AP61" s="619"/>
      <c r="AQ61" s="679">
        <v>0</v>
      </c>
      <c r="AR61" s="680">
        <v>0</v>
      </c>
      <c r="AS61" s="680">
        <v>0</v>
      </c>
      <c r="AT61" s="680">
        <v>195821</v>
      </c>
      <c r="AU61" s="680">
        <v>195821</v>
      </c>
      <c r="AV61" s="680">
        <v>195821</v>
      </c>
      <c r="AW61" s="680">
        <v>195821</v>
      </c>
      <c r="AX61" s="680">
        <v>0</v>
      </c>
      <c r="AY61" s="680">
        <v>0</v>
      </c>
      <c r="AZ61" s="680">
        <v>0</v>
      </c>
      <c r="BA61" s="680">
        <v>0</v>
      </c>
      <c r="BB61" s="680">
        <v>0</v>
      </c>
      <c r="BC61" s="680">
        <v>0</v>
      </c>
      <c r="BD61" s="680">
        <v>0</v>
      </c>
      <c r="BE61" s="680">
        <v>0</v>
      </c>
      <c r="BF61" s="680">
        <v>0</v>
      </c>
      <c r="BG61" s="680">
        <v>0</v>
      </c>
      <c r="BH61" s="680">
        <v>0</v>
      </c>
      <c r="BI61" s="680">
        <v>0</v>
      </c>
      <c r="BJ61" s="680">
        <v>0</v>
      </c>
      <c r="BK61" s="680">
        <v>0</v>
      </c>
      <c r="BL61" s="680">
        <v>0</v>
      </c>
      <c r="BM61" s="680">
        <v>0</v>
      </c>
      <c r="BN61" s="680">
        <v>0</v>
      </c>
      <c r="BO61" s="680">
        <v>0</v>
      </c>
      <c r="BP61" s="680">
        <v>0</v>
      </c>
      <c r="BQ61" s="680">
        <v>0</v>
      </c>
      <c r="BR61" s="680">
        <v>0</v>
      </c>
      <c r="BS61" s="680">
        <v>0</v>
      </c>
      <c r="BT61" s="681">
        <v>0</v>
      </c>
    </row>
    <row r="62" spans="2:73">
      <c r="B62" s="675"/>
      <c r="C62" s="675" t="s">
        <v>1</v>
      </c>
      <c r="D62" s="675"/>
      <c r="E62" s="675" t="s">
        <v>1050</v>
      </c>
      <c r="F62" s="675" t="s">
        <v>29</v>
      </c>
      <c r="G62" s="675"/>
      <c r="H62" s="675">
        <v>2014</v>
      </c>
      <c r="I62" s="630" t="s">
        <v>566</v>
      </c>
      <c r="J62" s="630" t="s">
        <v>581</v>
      </c>
      <c r="K62" s="619"/>
      <c r="L62" s="679">
        <v>0</v>
      </c>
      <c r="M62" s="680">
        <v>0</v>
      </c>
      <c r="N62" s="680">
        <v>0</v>
      </c>
      <c r="O62" s="680">
        <v>4</v>
      </c>
      <c r="P62" s="680">
        <v>4</v>
      </c>
      <c r="Q62" s="680">
        <v>4</v>
      </c>
      <c r="R62" s="680">
        <v>4</v>
      </c>
      <c r="S62" s="680">
        <v>3</v>
      </c>
      <c r="T62" s="680">
        <v>0</v>
      </c>
      <c r="U62" s="680">
        <v>0</v>
      </c>
      <c r="V62" s="680">
        <v>0</v>
      </c>
      <c r="W62" s="680">
        <v>0</v>
      </c>
      <c r="X62" s="680">
        <v>0</v>
      </c>
      <c r="Y62" s="680">
        <v>0</v>
      </c>
      <c r="Z62" s="680">
        <v>0</v>
      </c>
      <c r="AA62" s="680">
        <v>0</v>
      </c>
      <c r="AB62" s="680">
        <v>0</v>
      </c>
      <c r="AC62" s="680">
        <v>0</v>
      </c>
      <c r="AD62" s="680">
        <v>0</v>
      </c>
      <c r="AE62" s="680">
        <v>0</v>
      </c>
      <c r="AF62" s="680">
        <v>0</v>
      </c>
      <c r="AG62" s="680">
        <v>0</v>
      </c>
      <c r="AH62" s="680">
        <v>0</v>
      </c>
      <c r="AI62" s="680">
        <v>0</v>
      </c>
      <c r="AJ62" s="680">
        <v>0</v>
      </c>
      <c r="AK62" s="680">
        <v>0</v>
      </c>
      <c r="AL62" s="680">
        <v>0</v>
      </c>
      <c r="AM62" s="680">
        <v>0</v>
      </c>
      <c r="AN62" s="680">
        <v>0</v>
      </c>
      <c r="AO62" s="681">
        <v>0</v>
      </c>
      <c r="AP62" s="619"/>
      <c r="AQ62" s="679">
        <v>0</v>
      </c>
      <c r="AR62" s="680">
        <v>0</v>
      </c>
      <c r="AS62" s="680">
        <v>0</v>
      </c>
      <c r="AT62" s="680">
        <v>27958</v>
      </c>
      <c r="AU62" s="680">
        <v>27958</v>
      </c>
      <c r="AV62" s="680">
        <v>27958</v>
      </c>
      <c r="AW62" s="680">
        <v>27853</v>
      </c>
      <c r="AX62" s="680">
        <v>18777</v>
      </c>
      <c r="AY62" s="680">
        <v>0</v>
      </c>
      <c r="AZ62" s="680">
        <v>0</v>
      </c>
      <c r="BA62" s="680">
        <v>0</v>
      </c>
      <c r="BB62" s="680">
        <v>0</v>
      </c>
      <c r="BC62" s="680">
        <v>0</v>
      </c>
      <c r="BD62" s="680">
        <v>0</v>
      </c>
      <c r="BE62" s="680">
        <v>0</v>
      </c>
      <c r="BF62" s="680">
        <v>0</v>
      </c>
      <c r="BG62" s="680">
        <v>0</v>
      </c>
      <c r="BH62" s="680">
        <v>0</v>
      </c>
      <c r="BI62" s="680">
        <v>0</v>
      </c>
      <c r="BJ62" s="680">
        <v>0</v>
      </c>
      <c r="BK62" s="680">
        <v>0</v>
      </c>
      <c r="BL62" s="680">
        <v>0</v>
      </c>
      <c r="BM62" s="680">
        <v>0</v>
      </c>
      <c r="BN62" s="680">
        <v>0</v>
      </c>
      <c r="BO62" s="680">
        <v>0</v>
      </c>
      <c r="BP62" s="680">
        <v>0</v>
      </c>
      <c r="BQ62" s="680">
        <v>0</v>
      </c>
      <c r="BR62" s="680">
        <v>0</v>
      </c>
      <c r="BS62" s="680">
        <v>0</v>
      </c>
      <c r="BT62" s="681">
        <v>0</v>
      </c>
    </row>
    <row r="63" spans="2:73">
      <c r="B63" s="675"/>
      <c r="C63" s="675" t="s">
        <v>2</v>
      </c>
      <c r="D63" s="675"/>
      <c r="E63" s="675" t="s">
        <v>1050</v>
      </c>
      <c r="F63" s="675" t="s">
        <v>29</v>
      </c>
      <c r="G63" s="675"/>
      <c r="H63" s="675">
        <v>2014</v>
      </c>
      <c r="I63" s="630" t="s">
        <v>566</v>
      </c>
      <c r="J63" s="630" t="s">
        <v>581</v>
      </c>
      <c r="K63" s="619"/>
      <c r="L63" s="679">
        <v>0</v>
      </c>
      <c r="M63" s="680">
        <v>0</v>
      </c>
      <c r="N63" s="680">
        <v>0</v>
      </c>
      <c r="O63" s="680">
        <v>4</v>
      </c>
      <c r="P63" s="680">
        <v>4</v>
      </c>
      <c r="Q63" s="680">
        <v>4</v>
      </c>
      <c r="R63" s="680">
        <v>4</v>
      </c>
      <c r="S63" s="680">
        <v>0</v>
      </c>
      <c r="T63" s="680">
        <v>0</v>
      </c>
      <c r="U63" s="680">
        <v>0</v>
      </c>
      <c r="V63" s="680">
        <v>0</v>
      </c>
      <c r="W63" s="680">
        <v>0</v>
      </c>
      <c r="X63" s="680">
        <v>0</v>
      </c>
      <c r="Y63" s="680">
        <v>0</v>
      </c>
      <c r="Z63" s="680">
        <v>0</v>
      </c>
      <c r="AA63" s="680">
        <v>0</v>
      </c>
      <c r="AB63" s="680">
        <v>0</v>
      </c>
      <c r="AC63" s="680">
        <v>0</v>
      </c>
      <c r="AD63" s="680">
        <v>0</v>
      </c>
      <c r="AE63" s="680">
        <v>0</v>
      </c>
      <c r="AF63" s="680">
        <v>0</v>
      </c>
      <c r="AG63" s="680">
        <v>0</v>
      </c>
      <c r="AH63" s="680">
        <v>0</v>
      </c>
      <c r="AI63" s="680">
        <v>0</v>
      </c>
      <c r="AJ63" s="680">
        <v>0</v>
      </c>
      <c r="AK63" s="680">
        <v>0</v>
      </c>
      <c r="AL63" s="680">
        <v>0</v>
      </c>
      <c r="AM63" s="680">
        <v>0</v>
      </c>
      <c r="AN63" s="680">
        <v>0</v>
      </c>
      <c r="AO63" s="681">
        <v>0</v>
      </c>
      <c r="AP63" s="619"/>
      <c r="AQ63" s="679">
        <v>0</v>
      </c>
      <c r="AR63" s="680">
        <v>0</v>
      </c>
      <c r="AS63" s="680">
        <v>0</v>
      </c>
      <c r="AT63" s="680">
        <v>6650</v>
      </c>
      <c r="AU63" s="680">
        <v>6650</v>
      </c>
      <c r="AV63" s="680">
        <v>6650</v>
      </c>
      <c r="AW63" s="680">
        <v>6650</v>
      </c>
      <c r="AX63" s="680">
        <v>0</v>
      </c>
      <c r="AY63" s="680">
        <v>0</v>
      </c>
      <c r="AZ63" s="680">
        <v>0</v>
      </c>
      <c r="BA63" s="680">
        <v>0</v>
      </c>
      <c r="BB63" s="680">
        <v>0</v>
      </c>
      <c r="BC63" s="680">
        <v>0</v>
      </c>
      <c r="BD63" s="680">
        <v>0</v>
      </c>
      <c r="BE63" s="680">
        <v>0</v>
      </c>
      <c r="BF63" s="680">
        <v>0</v>
      </c>
      <c r="BG63" s="680">
        <v>0</v>
      </c>
      <c r="BH63" s="680">
        <v>0</v>
      </c>
      <c r="BI63" s="680">
        <v>0</v>
      </c>
      <c r="BJ63" s="680">
        <v>0</v>
      </c>
      <c r="BK63" s="680">
        <v>0</v>
      </c>
      <c r="BL63" s="680">
        <v>0</v>
      </c>
      <c r="BM63" s="680">
        <v>0</v>
      </c>
      <c r="BN63" s="680">
        <v>0</v>
      </c>
      <c r="BO63" s="680">
        <v>0</v>
      </c>
      <c r="BP63" s="680">
        <v>0</v>
      </c>
      <c r="BQ63" s="680">
        <v>0</v>
      </c>
      <c r="BR63" s="680">
        <v>0</v>
      </c>
      <c r="BS63" s="680">
        <v>0</v>
      </c>
      <c r="BT63" s="681">
        <v>0</v>
      </c>
    </row>
    <row r="64" spans="2:73">
      <c r="B64" s="675"/>
      <c r="C64" s="675" t="s">
        <v>3</v>
      </c>
      <c r="D64" s="675"/>
      <c r="E64" s="675" t="s">
        <v>1050</v>
      </c>
      <c r="F64" s="675" t="s">
        <v>29</v>
      </c>
      <c r="G64" s="675"/>
      <c r="H64" s="675">
        <v>2014</v>
      </c>
      <c r="I64" s="630" t="s">
        <v>566</v>
      </c>
      <c r="J64" s="630" t="s">
        <v>581</v>
      </c>
      <c r="K64" s="619"/>
      <c r="L64" s="679">
        <v>0</v>
      </c>
      <c r="M64" s="680">
        <v>0</v>
      </c>
      <c r="N64" s="680">
        <v>0</v>
      </c>
      <c r="O64" s="680">
        <v>45</v>
      </c>
      <c r="P64" s="680">
        <v>45</v>
      </c>
      <c r="Q64" s="680">
        <v>45</v>
      </c>
      <c r="R64" s="680">
        <v>45</v>
      </c>
      <c r="S64" s="680">
        <v>45</v>
      </c>
      <c r="T64" s="680">
        <v>45</v>
      </c>
      <c r="U64" s="680">
        <v>45</v>
      </c>
      <c r="V64" s="680">
        <v>45</v>
      </c>
      <c r="W64" s="680">
        <v>45</v>
      </c>
      <c r="X64" s="680">
        <v>45</v>
      </c>
      <c r="Y64" s="680">
        <v>45</v>
      </c>
      <c r="Z64" s="680">
        <v>45</v>
      </c>
      <c r="AA64" s="680">
        <v>45</v>
      </c>
      <c r="AB64" s="680">
        <v>45</v>
      </c>
      <c r="AC64" s="680">
        <v>45</v>
      </c>
      <c r="AD64" s="680">
        <v>45</v>
      </c>
      <c r="AE64" s="680">
        <v>45</v>
      </c>
      <c r="AF64" s="680">
        <v>45</v>
      </c>
      <c r="AG64" s="680">
        <v>41</v>
      </c>
      <c r="AH64" s="680">
        <v>0</v>
      </c>
      <c r="AI64" s="680">
        <v>0</v>
      </c>
      <c r="AJ64" s="680">
        <v>0</v>
      </c>
      <c r="AK64" s="680">
        <v>0</v>
      </c>
      <c r="AL64" s="680">
        <v>0</v>
      </c>
      <c r="AM64" s="680">
        <v>0</v>
      </c>
      <c r="AN64" s="680">
        <v>0</v>
      </c>
      <c r="AO64" s="681">
        <v>0</v>
      </c>
      <c r="AP64" s="619"/>
      <c r="AQ64" s="679">
        <v>0</v>
      </c>
      <c r="AR64" s="680">
        <v>0</v>
      </c>
      <c r="AS64" s="680">
        <v>0</v>
      </c>
      <c r="AT64" s="680">
        <v>83687</v>
      </c>
      <c r="AU64" s="680">
        <v>83687</v>
      </c>
      <c r="AV64" s="680">
        <v>83687</v>
      </c>
      <c r="AW64" s="680">
        <v>83687</v>
      </c>
      <c r="AX64" s="680">
        <v>83687</v>
      </c>
      <c r="AY64" s="680">
        <v>83687</v>
      </c>
      <c r="AZ64" s="680">
        <v>83687</v>
      </c>
      <c r="BA64" s="680">
        <v>83687</v>
      </c>
      <c r="BB64" s="680">
        <v>83687</v>
      </c>
      <c r="BC64" s="680">
        <v>83687</v>
      </c>
      <c r="BD64" s="680">
        <v>83687</v>
      </c>
      <c r="BE64" s="680">
        <v>83687</v>
      </c>
      <c r="BF64" s="680">
        <v>83687</v>
      </c>
      <c r="BG64" s="680">
        <v>83687</v>
      </c>
      <c r="BH64" s="680">
        <v>83687</v>
      </c>
      <c r="BI64" s="680">
        <v>83687</v>
      </c>
      <c r="BJ64" s="680">
        <v>83687</v>
      </c>
      <c r="BK64" s="680">
        <v>83687</v>
      </c>
      <c r="BL64" s="680">
        <v>80246</v>
      </c>
      <c r="BM64" s="680">
        <v>0</v>
      </c>
      <c r="BN64" s="680">
        <v>0</v>
      </c>
      <c r="BO64" s="680">
        <v>0</v>
      </c>
      <c r="BP64" s="680">
        <v>0</v>
      </c>
      <c r="BQ64" s="680">
        <v>0</v>
      </c>
      <c r="BR64" s="680">
        <v>0</v>
      </c>
      <c r="BS64" s="680">
        <v>0</v>
      </c>
      <c r="BT64" s="681">
        <v>0</v>
      </c>
    </row>
    <row r="65" spans="2:73">
      <c r="B65" s="675"/>
      <c r="C65" s="675" t="s">
        <v>4</v>
      </c>
      <c r="D65" s="675"/>
      <c r="E65" s="675" t="s">
        <v>1050</v>
      </c>
      <c r="F65" s="675" t="s">
        <v>29</v>
      </c>
      <c r="G65" s="675"/>
      <c r="H65" s="675">
        <v>2014</v>
      </c>
      <c r="I65" s="630" t="s">
        <v>566</v>
      </c>
      <c r="J65" s="630" t="s">
        <v>581</v>
      </c>
      <c r="K65" s="619"/>
      <c r="L65" s="679">
        <v>0</v>
      </c>
      <c r="M65" s="680">
        <v>0</v>
      </c>
      <c r="N65" s="680">
        <v>0</v>
      </c>
      <c r="O65" s="680">
        <v>7</v>
      </c>
      <c r="P65" s="680">
        <v>6</v>
      </c>
      <c r="Q65" s="680">
        <v>6</v>
      </c>
      <c r="R65" s="680">
        <v>6</v>
      </c>
      <c r="S65" s="680">
        <v>6</v>
      </c>
      <c r="T65" s="680">
        <v>6</v>
      </c>
      <c r="U65" s="680">
        <v>6</v>
      </c>
      <c r="V65" s="680">
        <v>6</v>
      </c>
      <c r="W65" s="680">
        <v>6</v>
      </c>
      <c r="X65" s="680">
        <v>5</v>
      </c>
      <c r="Y65" s="680">
        <v>4</v>
      </c>
      <c r="Z65" s="680">
        <v>4</v>
      </c>
      <c r="AA65" s="680">
        <v>4</v>
      </c>
      <c r="AB65" s="680">
        <v>4</v>
      </c>
      <c r="AC65" s="680">
        <v>4</v>
      </c>
      <c r="AD65" s="680">
        <v>4</v>
      </c>
      <c r="AE65" s="680">
        <v>2</v>
      </c>
      <c r="AF65" s="680">
        <v>2</v>
      </c>
      <c r="AG65" s="680">
        <v>2</v>
      </c>
      <c r="AH65" s="680">
        <v>2</v>
      </c>
      <c r="AI65" s="680">
        <v>0</v>
      </c>
      <c r="AJ65" s="680">
        <v>0</v>
      </c>
      <c r="AK65" s="680">
        <v>0</v>
      </c>
      <c r="AL65" s="680">
        <v>0</v>
      </c>
      <c r="AM65" s="680">
        <v>0</v>
      </c>
      <c r="AN65" s="680">
        <v>0</v>
      </c>
      <c r="AO65" s="681">
        <v>0</v>
      </c>
      <c r="AP65" s="619"/>
      <c r="AQ65" s="679">
        <v>0</v>
      </c>
      <c r="AR65" s="680">
        <v>0</v>
      </c>
      <c r="AS65" s="680">
        <v>0</v>
      </c>
      <c r="AT65" s="680">
        <v>89962</v>
      </c>
      <c r="AU65" s="680">
        <v>83925</v>
      </c>
      <c r="AV65" s="680">
        <v>81007</v>
      </c>
      <c r="AW65" s="680">
        <v>81007</v>
      </c>
      <c r="AX65" s="680">
        <v>81007</v>
      </c>
      <c r="AY65" s="680">
        <v>81007</v>
      </c>
      <c r="AZ65" s="680">
        <v>81007</v>
      </c>
      <c r="BA65" s="680">
        <v>77531</v>
      </c>
      <c r="BB65" s="680">
        <v>77531</v>
      </c>
      <c r="BC65" s="680">
        <v>64233</v>
      </c>
      <c r="BD65" s="680">
        <v>59369</v>
      </c>
      <c r="BE65" s="680">
        <v>58653</v>
      </c>
      <c r="BF65" s="680">
        <v>58653</v>
      </c>
      <c r="BG65" s="680">
        <v>58316</v>
      </c>
      <c r="BH65" s="680">
        <v>58316</v>
      </c>
      <c r="BI65" s="680">
        <v>58228</v>
      </c>
      <c r="BJ65" s="680">
        <v>27513</v>
      </c>
      <c r="BK65" s="680">
        <v>27513</v>
      </c>
      <c r="BL65" s="680">
        <v>27513</v>
      </c>
      <c r="BM65" s="680">
        <v>27490</v>
      </c>
      <c r="BN65" s="680">
        <v>0</v>
      </c>
      <c r="BO65" s="680">
        <v>0</v>
      </c>
      <c r="BP65" s="680">
        <v>0</v>
      </c>
      <c r="BQ65" s="680">
        <v>0</v>
      </c>
      <c r="BR65" s="680">
        <v>0</v>
      </c>
      <c r="BS65" s="680">
        <v>0</v>
      </c>
      <c r="BT65" s="681">
        <v>0</v>
      </c>
    </row>
    <row r="66" spans="2:73">
      <c r="B66" s="675"/>
      <c r="C66" s="675" t="s">
        <v>5</v>
      </c>
      <c r="D66" s="675"/>
      <c r="E66" s="675" t="s">
        <v>1050</v>
      </c>
      <c r="F66" s="675" t="s">
        <v>29</v>
      </c>
      <c r="G66" s="675"/>
      <c r="H66" s="675">
        <v>2014</v>
      </c>
      <c r="I66" s="630" t="s">
        <v>566</v>
      </c>
      <c r="J66" s="630" t="s">
        <v>581</v>
      </c>
      <c r="K66" s="619"/>
      <c r="L66" s="679">
        <v>0</v>
      </c>
      <c r="M66" s="680">
        <v>0</v>
      </c>
      <c r="N66" s="680">
        <v>0</v>
      </c>
      <c r="O66" s="680">
        <v>23</v>
      </c>
      <c r="P66" s="680">
        <v>20</v>
      </c>
      <c r="Q66" s="680">
        <v>19</v>
      </c>
      <c r="R66" s="680">
        <v>19</v>
      </c>
      <c r="S66" s="680">
        <v>19</v>
      </c>
      <c r="T66" s="680">
        <v>19</v>
      </c>
      <c r="U66" s="680">
        <v>19</v>
      </c>
      <c r="V66" s="680">
        <v>19</v>
      </c>
      <c r="W66" s="680">
        <v>19</v>
      </c>
      <c r="X66" s="680">
        <v>17</v>
      </c>
      <c r="Y66" s="680">
        <v>16</v>
      </c>
      <c r="Z66" s="680">
        <v>13</v>
      </c>
      <c r="AA66" s="680">
        <v>13</v>
      </c>
      <c r="AB66" s="680">
        <v>13</v>
      </c>
      <c r="AC66" s="680">
        <v>13</v>
      </c>
      <c r="AD66" s="680">
        <v>13</v>
      </c>
      <c r="AE66" s="680">
        <v>11</v>
      </c>
      <c r="AF66" s="680">
        <v>11</v>
      </c>
      <c r="AG66" s="680">
        <v>11</v>
      </c>
      <c r="AH66" s="680">
        <v>11</v>
      </c>
      <c r="AI66" s="680">
        <v>0</v>
      </c>
      <c r="AJ66" s="680">
        <v>0</v>
      </c>
      <c r="AK66" s="680">
        <v>0</v>
      </c>
      <c r="AL66" s="680">
        <v>0</v>
      </c>
      <c r="AM66" s="680">
        <v>0</v>
      </c>
      <c r="AN66" s="680">
        <v>0</v>
      </c>
      <c r="AO66" s="681">
        <v>0</v>
      </c>
      <c r="AP66" s="619"/>
      <c r="AQ66" s="679">
        <v>0</v>
      </c>
      <c r="AR66" s="680">
        <v>0</v>
      </c>
      <c r="AS66" s="680">
        <v>0</v>
      </c>
      <c r="AT66" s="680">
        <v>351226</v>
      </c>
      <c r="AU66" s="680">
        <v>304685</v>
      </c>
      <c r="AV66" s="680">
        <v>280430</v>
      </c>
      <c r="AW66" s="680">
        <v>280430</v>
      </c>
      <c r="AX66" s="680">
        <v>280430</v>
      </c>
      <c r="AY66" s="680">
        <v>280430</v>
      </c>
      <c r="AZ66" s="680">
        <v>280430</v>
      </c>
      <c r="BA66" s="680">
        <v>280309</v>
      </c>
      <c r="BB66" s="680">
        <v>280309</v>
      </c>
      <c r="BC66" s="680">
        <v>260703</v>
      </c>
      <c r="BD66" s="680">
        <v>253453</v>
      </c>
      <c r="BE66" s="680">
        <v>214322</v>
      </c>
      <c r="BF66" s="680">
        <v>214322</v>
      </c>
      <c r="BG66" s="680">
        <v>211253</v>
      </c>
      <c r="BH66" s="680">
        <v>211253</v>
      </c>
      <c r="BI66" s="680">
        <v>210954</v>
      </c>
      <c r="BJ66" s="680">
        <v>171492</v>
      </c>
      <c r="BK66" s="680">
        <v>171492</v>
      </c>
      <c r="BL66" s="680">
        <v>171492</v>
      </c>
      <c r="BM66" s="680">
        <v>171492</v>
      </c>
      <c r="BN66" s="680">
        <v>0</v>
      </c>
      <c r="BO66" s="680">
        <v>0</v>
      </c>
      <c r="BP66" s="680">
        <v>0</v>
      </c>
      <c r="BQ66" s="680">
        <v>0</v>
      </c>
      <c r="BR66" s="680">
        <v>0</v>
      </c>
      <c r="BS66" s="680">
        <v>0</v>
      </c>
      <c r="BT66" s="681">
        <v>0</v>
      </c>
    </row>
    <row r="67" spans="2:73">
      <c r="B67" s="675"/>
      <c r="C67" s="675" t="s">
        <v>14</v>
      </c>
      <c r="D67" s="675"/>
      <c r="E67" s="675" t="s">
        <v>1050</v>
      </c>
      <c r="F67" s="675" t="s">
        <v>29</v>
      </c>
      <c r="G67" s="675"/>
      <c r="H67" s="675">
        <v>2014</v>
      </c>
      <c r="I67" s="630" t="s">
        <v>566</v>
      </c>
      <c r="J67" s="630" t="s">
        <v>581</v>
      </c>
      <c r="K67" s="619"/>
      <c r="L67" s="679">
        <v>0</v>
      </c>
      <c r="M67" s="680">
        <v>0</v>
      </c>
      <c r="N67" s="680">
        <v>0</v>
      </c>
      <c r="O67" s="680">
        <v>15</v>
      </c>
      <c r="P67" s="680">
        <v>15</v>
      </c>
      <c r="Q67" s="680">
        <v>15</v>
      </c>
      <c r="R67" s="680">
        <v>15</v>
      </c>
      <c r="S67" s="680">
        <v>14</v>
      </c>
      <c r="T67" s="680">
        <v>14</v>
      </c>
      <c r="U67" s="680">
        <v>14</v>
      </c>
      <c r="V67" s="680">
        <v>14</v>
      </c>
      <c r="W67" s="680">
        <v>13</v>
      </c>
      <c r="X67" s="680">
        <v>13</v>
      </c>
      <c r="Y67" s="680">
        <v>13</v>
      </c>
      <c r="Z67" s="680">
        <v>13</v>
      </c>
      <c r="AA67" s="680">
        <v>12</v>
      </c>
      <c r="AB67" s="680">
        <v>12</v>
      </c>
      <c r="AC67" s="680">
        <v>11</v>
      </c>
      <c r="AD67" s="680">
        <v>11</v>
      </c>
      <c r="AE67" s="680">
        <v>11</v>
      </c>
      <c r="AF67" s="680">
        <v>11</v>
      </c>
      <c r="AG67" s="680">
        <v>11</v>
      </c>
      <c r="AH67" s="680">
        <v>11</v>
      </c>
      <c r="AI67" s="680">
        <v>0</v>
      </c>
      <c r="AJ67" s="680">
        <v>0</v>
      </c>
      <c r="AK67" s="680">
        <v>0</v>
      </c>
      <c r="AL67" s="680">
        <v>0</v>
      </c>
      <c r="AM67" s="680">
        <v>0</v>
      </c>
      <c r="AN67" s="680">
        <v>0</v>
      </c>
      <c r="AO67" s="681">
        <v>0</v>
      </c>
      <c r="AP67" s="619"/>
      <c r="AQ67" s="679">
        <v>0</v>
      </c>
      <c r="AR67" s="680">
        <v>0</v>
      </c>
      <c r="AS67" s="680">
        <v>0</v>
      </c>
      <c r="AT67" s="680">
        <v>71822</v>
      </c>
      <c r="AU67" s="680">
        <v>71733</v>
      </c>
      <c r="AV67" s="680">
        <v>67319</v>
      </c>
      <c r="AW67" s="680">
        <v>65467</v>
      </c>
      <c r="AX67" s="680">
        <v>63319</v>
      </c>
      <c r="AY67" s="680">
        <v>63319</v>
      </c>
      <c r="AZ67" s="680">
        <v>61398</v>
      </c>
      <c r="BA67" s="680">
        <v>60095</v>
      </c>
      <c r="BB67" s="680">
        <v>42588</v>
      </c>
      <c r="BC67" s="680">
        <v>42271</v>
      </c>
      <c r="BD67" s="680">
        <v>38973</v>
      </c>
      <c r="BE67" s="680">
        <v>38973</v>
      </c>
      <c r="BF67" s="680">
        <v>35717</v>
      </c>
      <c r="BG67" s="680">
        <v>35717</v>
      </c>
      <c r="BH67" s="680">
        <v>30383</v>
      </c>
      <c r="BI67" s="680">
        <v>28010</v>
      </c>
      <c r="BJ67" s="680">
        <v>28010</v>
      </c>
      <c r="BK67" s="680">
        <v>28010</v>
      </c>
      <c r="BL67" s="680">
        <v>28010</v>
      </c>
      <c r="BM67" s="680">
        <v>28010</v>
      </c>
      <c r="BN67" s="680">
        <v>1266</v>
      </c>
      <c r="BO67" s="680">
        <v>0</v>
      </c>
      <c r="BP67" s="680">
        <v>0</v>
      </c>
      <c r="BQ67" s="680">
        <v>0</v>
      </c>
      <c r="BR67" s="680">
        <v>0</v>
      </c>
      <c r="BS67" s="680">
        <v>0</v>
      </c>
      <c r="BT67" s="681">
        <v>0</v>
      </c>
    </row>
    <row r="68" spans="2:73">
      <c r="B68" s="675"/>
      <c r="C68" s="675" t="s">
        <v>42</v>
      </c>
      <c r="D68" s="675"/>
      <c r="E68" s="675" t="s">
        <v>1050</v>
      </c>
      <c r="F68" s="675" t="s">
        <v>29</v>
      </c>
      <c r="G68" s="675"/>
      <c r="H68" s="675">
        <v>2014</v>
      </c>
      <c r="I68" s="630" t="s">
        <v>566</v>
      </c>
      <c r="J68" s="630" t="s">
        <v>581</v>
      </c>
      <c r="K68" s="619"/>
      <c r="L68" s="679">
        <v>0</v>
      </c>
      <c r="M68" s="680">
        <v>0</v>
      </c>
      <c r="N68" s="680">
        <v>0</v>
      </c>
      <c r="O68" s="680">
        <v>279</v>
      </c>
      <c r="P68" s="680">
        <v>0</v>
      </c>
      <c r="Q68" s="680">
        <v>0</v>
      </c>
      <c r="R68" s="680">
        <v>0</v>
      </c>
      <c r="S68" s="680">
        <v>0</v>
      </c>
      <c r="T68" s="680">
        <v>0</v>
      </c>
      <c r="U68" s="680">
        <v>0</v>
      </c>
      <c r="V68" s="680">
        <v>0</v>
      </c>
      <c r="W68" s="680">
        <v>0</v>
      </c>
      <c r="X68" s="680">
        <v>0</v>
      </c>
      <c r="Y68" s="680">
        <v>0</v>
      </c>
      <c r="Z68" s="680">
        <v>0</v>
      </c>
      <c r="AA68" s="680">
        <v>0</v>
      </c>
      <c r="AB68" s="680">
        <v>0</v>
      </c>
      <c r="AC68" s="680">
        <v>0</v>
      </c>
      <c r="AD68" s="680">
        <v>0</v>
      </c>
      <c r="AE68" s="680">
        <v>0</v>
      </c>
      <c r="AF68" s="680">
        <v>0</v>
      </c>
      <c r="AG68" s="680">
        <v>0</v>
      </c>
      <c r="AH68" s="680">
        <v>0</v>
      </c>
      <c r="AI68" s="680">
        <v>0</v>
      </c>
      <c r="AJ68" s="680">
        <v>0</v>
      </c>
      <c r="AK68" s="680">
        <v>0</v>
      </c>
      <c r="AL68" s="680">
        <v>0</v>
      </c>
      <c r="AM68" s="680">
        <v>0</v>
      </c>
      <c r="AN68" s="680">
        <v>0</v>
      </c>
      <c r="AO68" s="681">
        <v>0</v>
      </c>
      <c r="AP68" s="619"/>
      <c r="AQ68" s="679">
        <v>0</v>
      </c>
      <c r="AR68" s="680">
        <v>0</v>
      </c>
      <c r="AS68" s="680">
        <v>0</v>
      </c>
      <c r="AT68" s="680">
        <v>0</v>
      </c>
      <c r="AU68" s="680">
        <v>0</v>
      </c>
      <c r="AV68" s="680">
        <v>0</v>
      </c>
      <c r="AW68" s="680">
        <v>0</v>
      </c>
      <c r="AX68" s="680">
        <v>0</v>
      </c>
      <c r="AY68" s="680">
        <v>0</v>
      </c>
      <c r="AZ68" s="680">
        <v>0</v>
      </c>
      <c r="BA68" s="680">
        <v>0</v>
      </c>
      <c r="BB68" s="680">
        <v>0</v>
      </c>
      <c r="BC68" s="680">
        <v>0</v>
      </c>
      <c r="BD68" s="680">
        <v>0</v>
      </c>
      <c r="BE68" s="680">
        <v>0</v>
      </c>
      <c r="BF68" s="680">
        <v>0</v>
      </c>
      <c r="BG68" s="680">
        <v>0</v>
      </c>
      <c r="BH68" s="680">
        <v>0</v>
      </c>
      <c r="BI68" s="680">
        <v>0</v>
      </c>
      <c r="BJ68" s="680">
        <v>0</v>
      </c>
      <c r="BK68" s="680">
        <v>0</v>
      </c>
      <c r="BL68" s="680">
        <v>0</v>
      </c>
      <c r="BM68" s="680">
        <v>0</v>
      </c>
      <c r="BN68" s="680">
        <v>0</v>
      </c>
      <c r="BO68" s="680">
        <v>0</v>
      </c>
      <c r="BP68" s="680">
        <v>0</v>
      </c>
      <c r="BQ68" s="680">
        <v>0</v>
      </c>
      <c r="BR68" s="680">
        <v>0</v>
      </c>
      <c r="BS68" s="680">
        <v>0</v>
      </c>
      <c r="BT68" s="681">
        <v>0</v>
      </c>
    </row>
    <row r="69" spans="2:73">
      <c r="B69" s="675"/>
      <c r="C69" s="675" t="s">
        <v>9</v>
      </c>
      <c r="D69" s="675"/>
      <c r="E69" s="675" t="s">
        <v>1050</v>
      </c>
      <c r="F69" s="675" t="s">
        <v>1051</v>
      </c>
      <c r="G69" s="675"/>
      <c r="H69" s="675">
        <v>2014</v>
      </c>
      <c r="I69" s="630" t="s">
        <v>566</v>
      </c>
      <c r="J69" s="630" t="s">
        <v>581</v>
      </c>
      <c r="K69" s="619"/>
      <c r="L69" s="679">
        <v>0</v>
      </c>
      <c r="M69" s="680">
        <v>0</v>
      </c>
      <c r="N69" s="680">
        <v>0</v>
      </c>
      <c r="O69" s="680">
        <v>35</v>
      </c>
      <c r="P69" s="680">
        <v>0</v>
      </c>
      <c r="Q69" s="680">
        <v>0</v>
      </c>
      <c r="R69" s="680">
        <v>0</v>
      </c>
      <c r="S69" s="680">
        <v>0</v>
      </c>
      <c r="T69" s="680">
        <v>0</v>
      </c>
      <c r="U69" s="680">
        <v>0</v>
      </c>
      <c r="V69" s="680">
        <v>0</v>
      </c>
      <c r="W69" s="680">
        <v>0</v>
      </c>
      <c r="X69" s="680">
        <v>0</v>
      </c>
      <c r="Y69" s="680">
        <v>0</v>
      </c>
      <c r="Z69" s="680">
        <v>0</v>
      </c>
      <c r="AA69" s="680">
        <v>0</v>
      </c>
      <c r="AB69" s="680">
        <v>0</v>
      </c>
      <c r="AC69" s="680">
        <v>0</v>
      </c>
      <c r="AD69" s="680">
        <v>0</v>
      </c>
      <c r="AE69" s="680">
        <v>0</v>
      </c>
      <c r="AF69" s="680">
        <v>0</v>
      </c>
      <c r="AG69" s="680">
        <v>0</v>
      </c>
      <c r="AH69" s="680">
        <v>0</v>
      </c>
      <c r="AI69" s="680">
        <v>0</v>
      </c>
      <c r="AJ69" s="680">
        <v>0</v>
      </c>
      <c r="AK69" s="680">
        <v>0</v>
      </c>
      <c r="AL69" s="680">
        <v>0</v>
      </c>
      <c r="AM69" s="680">
        <v>0</v>
      </c>
      <c r="AN69" s="680">
        <v>0</v>
      </c>
      <c r="AO69" s="681">
        <v>0</v>
      </c>
      <c r="AP69" s="619"/>
      <c r="AQ69" s="679">
        <v>0</v>
      </c>
      <c r="AR69" s="680">
        <v>0</v>
      </c>
      <c r="AS69" s="680">
        <v>0</v>
      </c>
      <c r="AT69" s="680">
        <v>0</v>
      </c>
      <c r="AU69" s="680">
        <v>0</v>
      </c>
      <c r="AV69" s="680">
        <v>0</v>
      </c>
      <c r="AW69" s="680">
        <v>0</v>
      </c>
      <c r="AX69" s="680">
        <v>0</v>
      </c>
      <c r="AY69" s="680">
        <v>0</v>
      </c>
      <c r="AZ69" s="680">
        <v>0</v>
      </c>
      <c r="BA69" s="680">
        <v>0</v>
      </c>
      <c r="BB69" s="680">
        <v>0</v>
      </c>
      <c r="BC69" s="680">
        <v>0</v>
      </c>
      <c r="BD69" s="680">
        <v>0</v>
      </c>
      <c r="BE69" s="680">
        <v>0</v>
      </c>
      <c r="BF69" s="680">
        <v>0</v>
      </c>
      <c r="BG69" s="680">
        <v>0</v>
      </c>
      <c r="BH69" s="680">
        <v>0</v>
      </c>
      <c r="BI69" s="680">
        <v>0</v>
      </c>
      <c r="BJ69" s="680">
        <v>0</v>
      </c>
      <c r="BK69" s="680">
        <v>0</v>
      </c>
      <c r="BL69" s="680">
        <v>0</v>
      </c>
      <c r="BM69" s="680">
        <v>0</v>
      </c>
      <c r="BN69" s="680">
        <v>0</v>
      </c>
      <c r="BO69" s="680">
        <v>0</v>
      </c>
      <c r="BP69" s="680">
        <v>0</v>
      </c>
      <c r="BQ69" s="680">
        <v>0</v>
      </c>
      <c r="BR69" s="680">
        <v>0</v>
      </c>
      <c r="BS69" s="680">
        <v>0</v>
      </c>
      <c r="BT69" s="681">
        <v>0</v>
      </c>
    </row>
    <row r="70" spans="2:73">
      <c r="B70" s="675"/>
      <c r="C70" s="675" t="s">
        <v>97</v>
      </c>
      <c r="D70" s="675"/>
      <c r="E70" s="675" t="s">
        <v>1055</v>
      </c>
      <c r="F70" s="675" t="s">
        <v>29</v>
      </c>
      <c r="G70" s="675"/>
      <c r="H70" s="675">
        <v>2015</v>
      </c>
      <c r="I70" s="630" t="s">
        <v>567</v>
      </c>
      <c r="J70" s="630" t="s">
        <v>581</v>
      </c>
      <c r="K70" s="619"/>
      <c r="L70" s="679">
        <v>0</v>
      </c>
      <c r="M70" s="680">
        <v>0</v>
      </c>
      <c r="N70" s="680">
        <v>0</v>
      </c>
      <c r="O70" s="680">
        <v>0</v>
      </c>
      <c r="P70" s="680">
        <v>2</v>
      </c>
      <c r="Q70" s="680">
        <v>2</v>
      </c>
      <c r="R70" s="680">
        <v>2</v>
      </c>
      <c r="S70" s="680">
        <v>2</v>
      </c>
      <c r="T70" s="680">
        <v>1</v>
      </c>
      <c r="U70" s="680">
        <v>0</v>
      </c>
      <c r="V70" s="680">
        <v>0</v>
      </c>
      <c r="W70" s="680">
        <v>0</v>
      </c>
      <c r="X70" s="680">
        <v>0</v>
      </c>
      <c r="Y70" s="680">
        <v>0</v>
      </c>
      <c r="Z70" s="680">
        <v>0</v>
      </c>
      <c r="AA70" s="680">
        <v>0</v>
      </c>
      <c r="AB70" s="680">
        <v>0</v>
      </c>
      <c r="AC70" s="680">
        <v>0</v>
      </c>
      <c r="AD70" s="680">
        <v>0</v>
      </c>
      <c r="AE70" s="680">
        <v>0</v>
      </c>
      <c r="AF70" s="680">
        <v>0</v>
      </c>
      <c r="AG70" s="680">
        <v>0</v>
      </c>
      <c r="AH70" s="680">
        <v>0</v>
      </c>
      <c r="AI70" s="680">
        <v>0</v>
      </c>
      <c r="AJ70" s="680">
        <v>0</v>
      </c>
      <c r="AK70" s="680">
        <v>0</v>
      </c>
      <c r="AL70" s="680">
        <v>0</v>
      </c>
      <c r="AM70" s="680">
        <v>0</v>
      </c>
      <c r="AN70" s="680">
        <v>0</v>
      </c>
      <c r="AO70" s="681">
        <v>0</v>
      </c>
      <c r="AP70" s="619"/>
      <c r="AQ70" s="679">
        <v>0</v>
      </c>
      <c r="AR70" s="680">
        <v>0</v>
      </c>
      <c r="AS70" s="680">
        <v>0</v>
      </c>
      <c r="AT70" s="680">
        <v>0</v>
      </c>
      <c r="AU70" s="680">
        <v>11616</v>
      </c>
      <c r="AV70" s="680">
        <v>11616</v>
      </c>
      <c r="AW70" s="680">
        <v>11616</v>
      </c>
      <c r="AX70" s="680">
        <v>11511</v>
      </c>
      <c r="AY70" s="680">
        <v>6105</v>
      </c>
      <c r="AZ70" s="680">
        <v>0</v>
      </c>
      <c r="BA70" s="680">
        <v>0</v>
      </c>
      <c r="BB70" s="680">
        <v>0</v>
      </c>
      <c r="BC70" s="680">
        <v>0</v>
      </c>
      <c r="BD70" s="680">
        <v>0</v>
      </c>
      <c r="BE70" s="680">
        <v>0</v>
      </c>
      <c r="BF70" s="680">
        <v>0</v>
      </c>
      <c r="BG70" s="680">
        <v>0</v>
      </c>
      <c r="BH70" s="680">
        <v>0</v>
      </c>
      <c r="BI70" s="680">
        <v>0</v>
      </c>
      <c r="BJ70" s="680">
        <v>0</v>
      </c>
      <c r="BK70" s="680">
        <v>0</v>
      </c>
      <c r="BL70" s="680">
        <v>0</v>
      </c>
      <c r="BM70" s="680">
        <v>0</v>
      </c>
      <c r="BN70" s="680">
        <v>0</v>
      </c>
      <c r="BO70" s="680">
        <v>0</v>
      </c>
      <c r="BP70" s="680">
        <v>0</v>
      </c>
      <c r="BQ70" s="680">
        <v>0</v>
      </c>
      <c r="BR70" s="680">
        <v>0</v>
      </c>
      <c r="BS70" s="680">
        <v>0</v>
      </c>
      <c r="BT70" s="681">
        <v>0</v>
      </c>
    </row>
    <row r="71" spans="2:73">
      <c r="B71" s="675"/>
      <c r="C71" s="675" t="s">
        <v>96</v>
      </c>
      <c r="D71" s="675"/>
      <c r="E71" s="675" t="s">
        <v>1055</v>
      </c>
      <c r="F71" s="675" t="s">
        <v>29</v>
      </c>
      <c r="G71" s="675"/>
      <c r="H71" s="675">
        <v>2015</v>
      </c>
      <c r="I71" s="630" t="s">
        <v>567</v>
      </c>
      <c r="J71" s="630" t="s">
        <v>581</v>
      </c>
      <c r="K71" s="619"/>
      <c r="L71" s="679">
        <v>0</v>
      </c>
      <c r="M71" s="680">
        <v>0</v>
      </c>
      <c r="N71" s="680">
        <v>0</v>
      </c>
      <c r="O71" s="680">
        <v>0</v>
      </c>
      <c r="P71" s="680">
        <v>7</v>
      </c>
      <c r="Q71" s="680">
        <v>7</v>
      </c>
      <c r="R71" s="680">
        <v>7</v>
      </c>
      <c r="S71" s="680">
        <v>7</v>
      </c>
      <c r="T71" s="680">
        <v>7</v>
      </c>
      <c r="U71" s="680">
        <v>7</v>
      </c>
      <c r="V71" s="680">
        <v>7</v>
      </c>
      <c r="W71" s="680">
        <v>7</v>
      </c>
      <c r="X71" s="680">
        <v>7</v>
      </c>
      <c r="Y71" s="680">
        <v>7</v>
      </c>
      <c r="Z71" s="680">
        <v>5</v>
      </c>
      <c r="AA71" s="680">
        <v>4</v>
      </c>
      <c r="AB71" s="680">
        <v>4</v>
      </c>
      <c r="AC71" s="680">
        <v>4</v>
      </c>
      <c r="AD71" s="680">
        <v>4</v>
      </c>
      <c r="AE71" s="680">
        <v>4</v>
      </c>
      <c r="AF71" s="680">
        <v>3</v>
      </c>
      <c r="AG71" s="680">
        <v>3</v>
      </c>
      <c r="AH71" s="680">
        <v>3</v>
      </c>
      <c r="AI71" s="680">
        <v>3</v>
      </c>
      <c r="AJ71" s="680">
        <v>0</v>
      </c>
      <c r="AK71" s="680">
        <v>0</v>
      </c>
      <c r="AL71" s="680">
        <v>0</v>
      </c>
      <c r="AM71" s="680">
        <v>0</v>
      </c>
      <c r="AN71" s="680">
        <v>0</v>
      </c>
      <c r="AO71" s="681">
        <v>0</v>
      </c>
      <c r="AP71" s="619"/>
      <c r="AQ71" s="682">
        <v>0</v>
      </c>
      <c r="AR71" s="683">
        <v>0</v>
      </c>
      <c r="AS71" s="683">
        <v>0</v>
      </c>
      <c r="AT71" s="683">
        <v>0</v>
      </c>
      <c r="AU71" s="683">
        <v>96164</v>
      </c>
      <c r="AV71" s="683">
        <v>92853</v>
      </c>
      <c r="AW71" s="683">
        <v>92853</v>
      </c>
      <c r="AX71" s="683">
        <v>92853</v>
      </c>
      <c r="AY71" s="683">
        <v>92853</v>
      </c>
      <c r="AZ71" s="683">
        <v>92853</v>
      </c>
      <c r="BA71" s="683">
        <v>92853</v>
      </c>
      <c r="BB71" s="683">
        <v>92853</v>
      </c>
      <c r="BC71" s="683">
        <v>92853</v>
      </c>
      <c r="BD71" s="683">
        <v>92853</v>
      </c>
      <c r="BE71" s="683">
        <v>82356</v>
      </c>
      <c r="BF71" s="683">
        <v>71196</v>
      </c>
      <c r="BG71" s="683">
        <v>71196</v>
      </c>
      <c r="BH71" s="683">
        <v>71196</v>
      </c>
      <c r="BI71" s="683">
        <v>71196</v>
      </c>
      <c r="BJ71" s="683">
        <v>71196</v>
      </c>
      <c r="BK71" s="683">
        <v>47959</v>
      </c>
      <c r="BL71" s="683">
        <v>47959</v>
      </c>
      <c r="BM71" s="683">
        <v>47959</v>
      </c>
      <c r="BN71" s="683">
        <v>47959</v>
      </c>
      <c r="BO71" s="683">
        <v>0</v>
      </c>
      <c r="BP71" s="683">
        <v>0</v>
      </c>
      <c r="BQ71" s="683">
        <v>0</v>
      </c>
      <c r="BR71" s="683">
        <v>0</v>
      </c>
      <c r="BS71" s="683">
        <v>0</v>
      </c>
      <c r="BT71" s="684">
        <v>0</v>
      </c>
    </row>
    <row r="72" spans="2:73">
      <c r="B72" s="675"/>
      <c r="C72" s="675" t="s">
        <v>95</v>
      </c>
      <c r="D72" s="675"/>
      <c r="E72" s="675" t="s">
        <v>1055</v>
      </c>
      <c r="F72" s="675" t="s">
        <v>29</v>
      </c>
      <c r="G72" s="675"/>
      <c r="H72" s="675">
        <v>2015</v>
      </c>
      <c r="I72" s="630" t="s">
        <v>567</v>
      </c>
      <c r="J72" s="630" t="s">
        <v>581</v>
      </c>
      <c r="K72" s="619"/>
      <c r="L72" s="679">
        <v>0</v>
      </c>
      <c r="M72" s="680">
        <v>0</v>
      </c>
      <c r="N72" s="680">
        <v>0</v>
      </c>
      <c r="O72" s="680">
        <v>0</v>
      </c>
      <c r="P72" s="680">
        <v>3</v>
      </c>
      <c r="Q72" s="680">
        <v>3</v>
      </c>
      <c r="R72" s="680">
        <v>3</v>
      </c>
      <c r="S72" s="680">
        <v>3</v>
      </c>
      <c r="T72" s="680">
        <v>3</v>
      </c>
      <c r="U72" s="680">
        <v>3</v>
      </c>
      <c r="V72" s="680">
        <v>3</v>
      </c>
      <c r="W72" s="680">
        <v>3</v>
      </c>
      <c r="X72" s="680">
        <v>3</v>
      </c>
      <c r="Y72" s="680">
        <v>3</v>
      </c>
      <c r="Z72" s="680">
        <v>2</v>
      </c>
      <c r="AA72" s="680">
        <v>2</v>
      </c>
      <c r="AB72" s="680">
        <v>2</v>
      </c>
      <c r="AC72" s="680">
        <v>2</v>
      </c>
      <c r="AD72" s="680">
        <v>2</v>
      </c>
      <c r="AE72" s="680">
        <v>2</v>
      </c>
      <c r="AF72" s="680">
        <v>1</v>
      </c>
      <c r="AG72" s="680">
        <v>1</v>
      </c>
      <c r="AH72" s="680">
        <v>1</v>
      </c>
      <c r="AI72" s="680">
        <v>1</v>
      </c>
      <c r="AJ72" s="680">
        <v>0</v>
      </c>
      <c r="AK72" s="680">
        <v>0</v>
      </c>
      <c r="AL72" s="680">
        <v>0</v>
      </c>
      <c r="AM72" s="680">
        <v>0</v>
      </c>
      <c r="AN72" s="680">
        <v>0</v>
      </c>
      <c r="AO72" s="681">
        <v>0</v>
      </c>
      <c r="AP72" s="619"/>
      <c r="AQ72" s="676">
        <v>0</v>
      </c>
      <c r="AR72" s="677">
        <v>0</v>
      </c>
      <c r="AS72" s="677">
        <v>0</v>
      </c>
      <c r="AT72" s="677">
        <v>0</v>
      </c>
      <c r="AU72" s="677">
        <v>40378</v>
      </c>
      <c r="AV72" s="677">
        <v>40017</v>
      </c>
      <c r="AW72" s="677">
        <v>40017</v>
      </c>
      <c r="AX72" s="677">
        <v>40017</v>
      </c>
      <c r="AY72" s="677">
        <v>40017</v>
      </c>
      <c r="AZ72" s="677">
        <v>40017</v>
      </c>
      <c r="BA72" s="677">
        <v>40017</v>
      </c>
      <c r="BB72" s="677">
        <v>40006</v>
      </c>
      <c r="BC72" s="677">
        <v>40006</v>
      </c>
      <c r="BD72" s="677">
        <v>40006</v>
      </c>
      <c r="BE72" s="677">
        <v>35857</v>
      </c>
      <c r="BF72" s="677">
        <v>35367</v>
      </c>
      <c r="BG72" s="677">
        <v>35367</v>
      </c>
      <c r="BH72" s="677">
        <v>35306</v>
      </c>
      <c r="BI72" s="677">
        <v>35306</v>
      </c>
      <c r="BJ72" s="677">
        <v>35280</v>
      </c>
      <c r="BK72" s="677">
        <v>14224</v>
      </c>
      <c r="BL72" s="677">
        <v>14224</v>
      </c>
      <c r="BM72" s="677">
        <v>14224</v>
      </c>
      <c r="BN72" s="677">
        <v>14224</v>
      </c>
      <c r="BO72" s="677">
        <v>0</v>
      </c>
      <c r="BP72" s="677">
        <v>0</v>
      </c>
      <c r="BQ72" s="677">
        <v>0</v>
      </c>
      <c r="BR72" s="677">
        <v>0</v>
      </c>
      <c r="BS72" s="677">
        <v>0</v>
      </c>
      <c r="BT72" s="678">
        <v>0</v>
      </c>
    </row>
    <row r="73" spans="2:73">
      <c r="B73" s="675"/>
      <c r="C73" s="675" t="s">
        <v>101</v>
      </c>
      <c r="D73" s="675"/>
      <c r="E73" s="675" t="s">
        <v>1055</v>
      </c>
      <c r="F73" s="675" t="s">
        <v>1052</v>
      </c>
      <c r="G73" s="675"/>
      <c r="H73" s="675">
        <v>2015</v>
      </c>
      <c r="I73" s="630" t="s">
        <v>567</v>
      </c>
      <c r="J73" s="630" t="s">
        <v>581</v>
      </c>
      <c r="K73" s="619"/>
      <c r="L73" s="679">
        <v>0</v>
      </c>
      <c r="M73" s="680">
        <v>0</v>
      </c>
      <c r="N73" s="680">
        <v>0</v>
      </c>
      <c r="O73" s="680">
        <v>0</v>
      </c>
      <c r="P73" s="680">
        <v>46</v>
      </c>
      <c r="Q73" s="680">
        <v>40</v>
      </c>
      <c r="R73" s="680">
        <v>33</v>
      </c>
      <c r="S73" s="680">
        <v>33</v>
      </c>
      <c r="T73" s="680">
        <v>33</v>
      </c>
      <c r="U73" s="680">
        <v>33</v>
      </c>
      <c r="V73" s="680">
        <v>33</v>
      </c>
      <c r="W73" s="680">
        <v>33</v>
      </c>
      <c r="X73" s="680">
        <v>33</v>
      </c>
      <c r="Y73" s="680">
        <v>33</v>
      </c>
      <c r="Z73" s="680">
        <v>33</v>
      </c>
      <c r="AA73" s="680">
        <v>8</v>
      </c>
      <c r="AB73" s="680">
        <v>0</v>
      </c>
      <c r="AC73" s="680">
        <v>0</v>
      </c>
      <c r="AD73" s="680">
        <v>0</v>
      </c>
      <c r="AE73" s="680">
        <v>0</v>
      </c>
      <c r="AF73" s="680">
        <v>0</v>
      </c>
      <c r="AG73" s="680">
        <v>0</v>
      </c>
      <c r="AH73" s="680">
        <v>0</v>
      </c>
      <c r="AI73" s="680">
        <v>0</v>
      </c>
      <c r="AJ73" s="680">
        <v>0</v>
      </c>
      <c r="AK73" s="680">
        <v>0</v>
      </c>
      <c r="AL73" s="680">
        <v>0</v>
      </c>
      <c r="AM73" s="680">
        <v>0</v>
      </c>
      <c r="AN73" s="680">
        <v>0</v>
      </c>
      <c r="AO73" s="681">
        <v>0</v>
      </c>
      <c r="AP73" s="619"/>
      <c r="AQ73" s="679">
        <v>0</v>
      </c>
      <c r="AR73" s="680">
        <v>0</v>
      </c>
      <c r="AS73" s="680">
        <v>0</v>
      </c>
      <c r="AT73" s="680">
        <v>0</v>
      </c>
      <c r="AU73" s="680">
        <v>200345</v>
      </c>
      <c r="AV73" s="680">
        <v>173753</v>
      </c>
      <c r="AW73" s="680">
        <v>145101</v>
      </c>
      <c r="AX73" s="680">
        <v>145101</v>
      </c>
      <c r="AY73" s="680">
        <v>145101</v>
      </c>
      <c r="AZ73" s="680">
        <v>145101</v>
      </c>
      <c r="BA73" s="680">
        <v>145101</v>
      </c>
      <c r="BB73" s="680">
        <v>145101</v>
      </c>
      <c r="BC73" s="680">
        <v>145101</v>
      </c>
      <c r="BD73" s="680">
        <v>145101</v>
      </c>
      <c r="BE73" s="680">
        <v>145101</v>
      </c>
      <c r="BF73" s="680">
        <v>31189</v>
      </c>
      <c r="BG73" s="680">
        <v>0</v>
      </c>
      <c r="BH73" s="680">
        <v>0</v>
      </c>
      <c r="BI73" s="680">
        <v>0</v>
      </c>
      <c r="BJ73" s="680">
        <v>0</v>
      </c>
      <c r="BK73" s="680">
        <v>0</v>
      </c>
      <c r="BL73" s="680">
        <v>0</v>
      </c>
      <c r="BM73" s="680">
        <v>0</v>
      </c>
      <c r="BN73" s="680">
        <v>0</v>
      </c>
      <c r="BO73" s="680">
        <v>0</v>
      </c>
      <c r="BP73" s="680">
        <v>0</v>
      </c>
      <c r="BQ73" s="680">
        <v>0</v>
      </c>
      <c r="BR73" s="680">
        <v>0</v>
      </c>
      <c r="BS73" s="680">
        <v>0</v>
      </c>
      <c r="BT73" s="681">
        <v>0</v>
      </c>
    </row>
    <row r="74" spans="2:73">
      <c r="B74" s="675"/>
      <c r="C74" s="675" t="s">
        <v>100</v>
      </c>
      <c r="D74" s="675"/>
      <c r="E74" s="675" t="s">
        <v>1055</v>
      </c>
      <c r="F74" s="675" t="s">
        <v>1051</v>
      </c>
      <c r="G74" s="675"/>
      <c r="H74" s="675">
        <v>2015</v>
      </c>
      <c r="I74" s="630" t="s">
        <v>567</v>
      </c>
      <c r="J74" s="630" t="s">
        <v>581</v>
      </c>
      <c r="K74" s="619"/>
      <c r="L74" s="679">
        <v>0</v>
      </c>
      <c r="M74" s="680">
        <v>0</v>
      </c>
      <c r="N74" s="680">
        <v>0</v>
      </c>
      <c r="O74" s="680">
        <v>0</v>
      </c>
      <c r="P74" s="680">
        <v>112</v>
      </c>
      <c r="Q74" s="680">
        <v>112</v>
      </c>
      <c r="R74" s="680">
        <v>111</v>
      </c>
      <c r="S74" s="680">
        <v>111</v>
      </c>
      <c r="T74" s="680">
        <v>111</v>
      </c>
      <c r="U74" s="680">
        <v>111</v>
      </c>
      <c r="V74" s="680">
        <v>109</v>
      </c>
      <c r="W74" s="680">
        <v>109</v>
      </c>
      <c r="X74" s="680">
        <v>109</v>
      </c>
      <c r="Y74" s="680">
        <v>103</v>
      </c>
      <c r="Z74" s="680">
        <v>88</v>
      </c>
      <c r="AA74" s="680">
        <v>88</v>
      </c>
      <c r="AB74" s="680">
        <v>77</v>
      </c>
      <c r="AC74" s="680">
        <v>77</v>
      </c>
      <c r="AD74" s="680">
        <v>77</v>
      </c>
      <c r="AE74" s="680">
        <v>77</v>
      </c>
      <c r="AF74" s="680">
        <v>77</v>
      </c>
      <c r="AG74" s="680">
        <v>77</v>
      </c>
      <c r="AH74" s="680">
        <v>77</v>
      </c>
      <c r="AI74" s="680">
        <v>77</v>
      </c>
      <c r="AJ74" s="680">
        <v>0</v>
      </c>
      <c r="AK74" s="680">
        <v>0</v>
      </c>
      <c r="AL74" s="680">
        <v>0</v>
      </c>
      <c r="AM74" s="680">
        <v>0</v>
      </c>
      <c r="AN74" s="680">
        <v>0</v>
      </c>
      <c r="AO74" s="681">
        <v>0</v>
      </c>
      <c r="AP74" s="619"/>
      <c r="AQ74" s="679">
        <v>0</v>
      </c>
      <c r="AR74" s="680">
        <v>0</v>
      </c>
      <c r="AS74" s="680">
        <v>0</v>
      </c>
      <c r="AT74" s="680">
        <v>0</v>
      </c>
      <c r="AU74" s="680">
        <v>801847</v>
      </c>
      <c r="AV74" s="680">
        <v>801847</v>
      </c>
      <c r="AW74" s="680">
        <v>799670</v>
      </c>
      <c r="AX74" s="680">
        <v>799670</v>
      </c>
      <c r="AY74" s="680">
        <v>799670</v>
      </c>
      <c r="AZ74" s="680">
        <v>799670</v>
      </c>
      <c r="BA74" s="680">
        <v>783511</v>
      </c>
      <c r="BB74" s="680">
        <v>783511</v>
      </c>
      <c r="BC74" s="680">
        <v>781455</v>
      </c>
      <c r="BD74" s="680">
        <v>728632</v>
      </c>
      <c r="BE74" s="680">
        <v>728632</v>
      </c>
      <c r="BF74" s="680">
        <v>728632</v>
      </c>
      <c r="BG74" s="680">
        <v>728632</v>
      </c>
      <c r="BH74" s="680">
        <v>728632</v>
      </c>
      <c r="BI74" s="680">
        <v>728632</v>
      </c>
      <c r="BJ74" s="680">
        <v>728632</v>
      </c>
      <c r="BK74" s="680">
        <v>728632</v>
      </c>
      <c r="BL74" s="680">
        <v>728632</v>
      </c>
      <c r="BM74" s="680">
        <v>728632</v>
      </c>
      <c r="BN74" s="680">
        <v>728632</v>
      </c>
      <c r="BO74" s="680">
        <v>0</v>
      </c>
      <c r="BP74" s="680">
        <v>0</v>
      </c>
      <c r="BQ74" s="680">
        <v>0</v>
      </c>
      <c r="BR74" s="680">
        <v>0</v>
      </c>
      <c r="BS74" s="680">
        <v>0</v>
      </c>
      <c r="BT74" s="681">
        <v>0</v>
      </c>
    </row>
    <row r="75" spans="2:73">
      <c r="B75" s="675"/>
      <c r="C75" s="675" t="s">
        <v>1056</v>
      </c>
      <c r="D75" s="675"/>
      <c r="E75" s="675" t="s">
        <v>1055</v>
      </c>
      <c r="F75" s="675" t="s">
        <v>29</v>
      </c>
      <c r="G75" s="675"/>
      <c r="H75" s="675">
        <v>2015</v>
      </c>
      <c r="I75" s="630" t="s">
        <v>567</v>
      </c>
      <c r="J75" s="630" t="s">
        <v>581</v>
      </c>
      <c r="K75" s="619"/>
      <c r="L75" s="679">
        <v>0</v>
      </c>
      <c r="M75" s="680">
        <v>0</v>
      </c>
      <c r="N75" s="680">
        <v>0</v>
      </c>
      <c r="O75" s="680">
        <v>0</v>
      </c>
      <c r="P75" s="680">
        <v>26</v>
      </c>
      <c r="Q75" s="680">
        <v>26</v>
      </c>
      <c r="R75" s="680">
        <v>26</v>
      </c>
      <c r="S75" s="680">
        <v>26</v>
      </c>
      <c r="T75" s="680">
        <v>26</v>
      </c>
      <c r="U75" s="680">
        <v>26</v>
      </c>
      <c r="V75" s="680">
        <v>26</v>
      </c>
      <c r="W75" s="680">
        <v>26</v>
      </c>
      <c r="X75" s="680">
        <v>26</v>
      </c>
      <c r="Y75" s="680">
        <v>26</v>
      </c>
      <c r="Z75" s="680">
        <v>26</v>
      </c>
      <c r="AA75" s="680">
        <v>26</v>
      </c>
      <c r="AB75" s="680">
        <v>26</v>
      </c>
      <c r="AC75" s="680">
        <v>26</v>
      </c>
      <c r="AD75" s="680">
        <v>26</v>
      </c>
      <c r="AE75" s="680">
        <v>26</v>
      </c>
      <c r="AF75" s="680">
        <v>26</v>
      </c>
      <c r="AG75" s="680">
        <v>26</v>
      </c>
      <c r="AH75" s="680">
        <v>25</v>
      </c>
      <c r="AI75" s="680">
        <v>0</v>
      </c>
      <c r="AJ75" s="680">
        <v>0</v>
      </c>
      <c r="AK75" s="680">
        <v>0</v>
      </c>
      <c r="AL75" s="680">
        <v>0</v>
      </c>
      <c r="AM75" s="680">
        <v>0</v>
      </c>
      <c r="AN75" s="680">
        <v>0</v>
      </c>
      <c r="AO75" s="681">
        <v>0</v>
      </c>
      <c r="AP75" s="619"/>
      <c r="AQ75" s="679">
        <v>0</v>
      </c>
      <c r="AR75" s="680">
        <v>0</v>
      </c>
      <c r="AS75" s="680">
        <v>0</v>
      </c>
      <c r="AT75" s="680">
        <v>0</v>
      </c>
      <c r="AU75" s="680">
        <v>51048</v>
      </c>
      <c r="AV75" s="680">
        <v>51048</v>
      </c>
      <c r="AW75" s="680">
        <v>51048</v>
      </c>
      <c r="AX75" s="680">
        <v>51048</v>
      </c>
      <c r="AY75" s="680">
        <v>51048</v>
      </c>
      <c r="AZ75" s="680">
        <v>51048</v>
      </c>
      <c r="BA75" s="680">
        <v>51048</v>
      </c>
      <c r="BB75" s="680">
        <v>51048</v>
      </c>
      <c r="BC75" s="680">
        <v>51048</v>
      </c>
      <c r="BD75" s="680">
        <v>51048</v>
      </c>
      <c r="BE75" s="680">
        <v>51048</v>
      </c>
      <c r="BF75" s="680">
        <v>51048</v>
      </c>
      <c r="BG75" s="680">
        <v>51048</v>
      </c>
      <c r="BH75" s="680">
        <v>51048</v>
      </c>
      <c r="BI75" s="680">
        <v>51048</v>
      </c>
      <c r="BJ75" s="680">
        <v>51048</v>
      </c>
      <c r="BK75" s="680">
        <v>51048</v>
      </c>
      <c r="BL75" s="680">
        <v>51048</v>
      </c>
      <c r="BM75" s="680">
        <v>49641</v>
      </c>
      <c r="BN75" s="680">
        <v>0</v>
      </c>
      <c r="BO75" s="680">
        <v>0</v>
      </c>
      <c r="BP75" s="680">
        <v>0</v>
      </c>
      <c r="BQ75" s="680">
        <v>0</v>
      </c>
      <c r="BR75" s="680">
        <v>0</v>
      </c>
      <c r="BS75" s="680">
        <v>0</v>
      </c>
      <c r="BT75" s="681">
        <v>0</v>
      </c>
    </row>
    <row r="76" spans="2:73">
      <c r="B76" s="675"/>
      <c r="C76" s="675" t="s">
        <v>108</v>
      </c>
      <c r="D76" s="675"/>
      <c r="E76" s="675" t="s">
        <v>1055</v>
      </c>
      <c r="F76" s="675" t="s">
        <v>29</v>
      </c>
      <c r="G76" s="675"/>
      <c r="H76" s="675">
        <v>2015</v>
      </c>
      <c r="I76" s="630" t="s">
        <v>567</v>
      </c>
      <c r="J76" s="630" t="s">
        <v>581</v>
      </c>
      <c r="K76" s="619"/>
      <c r="L76" s="679">
        <v>0</v>
      </c>
      <c r="M76" s="680">
        <v>0</v>
      </c>
      <c r="N76" s="680">
        <v>0</v>
      </c>
      <c r="O76" s="680">
        <v>0</v>
      </c>
      <c r="P76" s="680">
        <v>1</v>
      </c>
      <c r="Q76" s="680">
        <v>1</v>
      </c>
      <c r="R76" s="680">
        <v>0</v>
      </c>
      <c r="S76" s="680">
        <v>0</v>
      </c>
      <c r="T76" s="680">
        <v>0</v>
      </c>
      <c r="U76" s="680">
        <v>0</v>
      </c>
      <c r="V76" s="680">
        <v>0</v>
      </c>
      <c r="W76" s="680">
        <v>0</v>
      </c>
      <c r="X76" s="680">
        <v>0</v>
      </c>
      <c r="Y76" s="680">
        <v>0</v>
      </c>
      <c r="Z76" s="680">
        <v>0</v>
      </c>
      <c r="AA76" s="680">
        <v>0</v>
      </c>
      <c r="AB76" s="680">
        <v>0</v>
      </c>
      <c r="AC76" s="680">
        <v>0</v>
      </c>
      <c r="AD76" s="680">
        <v>0</v>
      </c>
      <c r="AE76" s="680">
        <v>0</v>
      </c>
      <c r="AF76" s="680">
        <v>0</v>
      </c>
      <c r="AG76" s="680">
        <v>0</v>
      </c>
      <c r="AH76" s="680">
        <v>0</v>
      </c>
      <c r="AI76" s="680">
        <v>0</v>
      </c>
      <c r="AJ76" s="680">
        <v>0</v>
      </c>
      <c r="AK76" s="680">
        <v>0</v>
      </c>
      <c r="AL76" s="680">
        <v>0</v>
      </c>
      <c r="AM76" s="680">
        <v>0</v>
      </c>
      <c r="AN76" s="680">
        <v>0</v>
      </c>
      <c r="AO76" s="681">
        <v>0</v>
      </c>
      <c r="AP76" s="619"/>
      <c r="AQ76" s="679">
        <v>0</v>
      </c>
      <c r="AR76" s="680">
        <v>0</v>
      </c>
      <c r="AS76" s="680">
        <v>0</v>
      </c>
      <c r="AT76" s="680">
        <v>0</v>
      </c>
      <c r="AU76" s="680">
        <v>10325</v>
      </c>
      <c r="AV76" s="680">
        <v>7074</v>
      </c>
      <c r="AW76" s="680">
        <v>6462</v>
      </c>
      <c r="AX76" s="680">
        <v>5850</v>
      </c>
      <c r="AY76" s="680">
        <v>5850</v>
      </c>
      <c r="AZ76" s="680">
        <v>5850</v>
      </c>
      <c r="BA76" s="680">
        <v>5214</v>
      </c>
      <c r="BB76" s="680">
        <v>5214</v>
      </c>
      <c r="BC76" s="680">
        <v>621</v>
      </c>
      <c r="BD76" s="680">
        <v>621</v>
      </c>
      <c r="BE76" s="680">
        <v>517</v>
      </c>
      <c r="BF76" s="680">
        <v>517</v>
      </c>
      <c r="BG76" s="680">
        <v>517</v>
      </c>
      <c r="BH76" s="680">
        <v>517</v>
      </c>
      <c r="BI76" s="680">
        <v>517</v>
      </c>
      <c r="BJ76" s="680">
        <v>366</v>
      </c>
      <c r="BK76" s="680">
        <v>366</v>
      </c>
      <c r="BL76" s="680">
        <v>366</v>
      </c>
      <c r="BM76" s="680">
        <v>366</v>
      </c>
      <c r="BN76" s="680">
        <v>366</v>
      </c>
      <c r="BO76" s="680">
        <v>0</v>
      </c>
      <c r="BP76" s="680">
        <v>0</v>
      </c>
      <c r="BQ76" s="680">
        <v>0</v>
      </c>
      <c r="BR76" s="680">
        <v>0</v>
      </c>
      <c r="BS76" s="680">
        <v>0</v>
      </c>
      <c r="BT76" s="681">
        <v>0</v>
      </c>
    </row>
    <row r="77" spans="2:73">
      <c r="B77" s="675"/>
      <c r="C77" s="675" t="s">
        <v>106</v>
      </c>
      <c r="D77" s="675"/>
      <c r="E77" s="675" t="s">
        <v>1055</v>
      </c>
      <c r="F77" s="675" t="s">
        <v>1054</v>
      </c>
      <c r="G77" s="675"/>
      <c r="H77" s="675">
        <v>2015</v>
      </c>
      <c r="I77" s="630" t="s">
        <v>567</v>
      </c>
      <c r="J77" s="630" t="s">
        <v>581</v>
      </c>
      <c r="K77" s="619"/>
      <c r="L77" s="679">
        <v>0</v>
      </c>
      <c r="M77" s="680">
        <v>0</v>
      </c>
      <c r="N77" s="680">
        <v>0</v>
      </c>
      <c r="O77" s="680">
        <v>0</v>
      </c>
      <c r="P77" s="680">
        <v>5</v>
      </c>
      <c r="Q77" s="680">
        <v>5</v>
      </c>
      <c r="R77" s="680">
        <v>5</v>
      </c>
      <c r="S77" s="680">
        <v>5</v>
      </c>
      <c r="T77" s="680">
        <v>5</v>
      </c>
      <c r="U77" s="680">
        <v>5</v>
      </c>
      <c r="V77" s="680">
        <v>5</v>
      </c>
      <c r="W77" s="680">
        <v>5</v>
      </c>
      <c r="X77" s="680">
        <v>5</v>
      </c>
      <c r="Y77" s="680">
        <v>5</v>
      </c>
      <c r="Z77" s="680">
        <v>0</v>
      </c>
      <c r="AA77" s="680">
        <v>0</v>
      </c>
      <c r="AB77" s="680">
        <v>0</v>
      </c>
      <c r="AC77" s="680">
        <v>0</v>
      </c>
      <c r="AD77" s="680">
        <v>0</v>
      </c>
      <c r="AE77" s="680">
        <v>0</v>
      </c>
      <c r="AF77" s="680">
        <v>0</v>
      </c>
      <c r="AG77" s="680">
        <v>0</v>
      </c>
      <c r="AH77" s="680">
        <v>0</v>
      </c>
      <c r="AI77" s="680">
        <v>0</v>
      </c>
      <c r="AJ77" s="680">
        <v>0</v>
      </c>
      <c r="AK77" s="680">
        <v>0</v>
      </c>
      <c r="AL77" s="680">
        <v>0</v>
      </c>
      <c r="AM77" s="680">
        <v>0</v>
      </c>
      <c r="AN77" s="680">
        <v>0</v>
      </c>
      <c r="AO77" s="681">
        <v>0</v>
      </c>
      <c r="AP77" s="619"/>
      <c r="AQ77" s="679">
        <v>0</v>
      </c>
      <c r="AR77" s="680">
        <v>0</v>
      </c>
      <c r="AS77" s="680">
        <v>0</v>
      </c>
      <c r="AT77" s="680">
        <v>0</v>
      </c>
      <c r="AU77" s="680">
        <v>16371</v>
      </c>
      <c r="AV77" s="680">
        <v>16371</v>
      </c>
      <c r="AW77" s="680">
        <v>16371</v>
      </c>
      <c r="AX77" s="680">
        <v>16371</v>
      </c>
      <c r="AY77" s="680">
        <v>16371</v>
      </c>
      <c r="AZ77" s="680">
        <v>16371</v>
      </c>
      <c r="BA77" s="680">
        <v>16371</v>
      </c>
      <c r="BB77" s="680">
        <v>16371</v>
      </c>
      <c r="BC77" s="680">
        <v>16371</v>
      </c>
      <c r="BD77" s="680">
        <v>16371</v>
      </c>
      <c r="BE77" s="680">
        <v>0</v>
      </c>
      <c r="BF77" s="680">
        <v>0</v>
      </c>
      <c r="BG77" s="680">
        <v>0</v>
      </c>
      <c r="BH77" s="680">
        <v>0</v>
      </c>
      <c r="BI77" s="680">
        <v>0</v>
      </c>
      <c r="BJ77" s="680">
        <v>0</v>
      </c>
      <c r="BK77" s="680">
        <v>0</v>
      </c>
      <c r="BL77" s="680">
        <v>0</v>
      </c>
      <c r="BM77" s="680">
        <v>0</v>
      </c>
      <c r="BN77" s="680">
        <v>0</v>
      </c>
      <c r="BO77" s="680">
        <v>0</v>
      </c>
      <c r="BP77" s="680">
        <v>0</v>
      </c>
      <c r="BQ77" s="680">
        <v>0</v>
      </c>
      <c r="BR77" s="680">
        <v>0</v>
      </c>
      <c r="BS77" s="680">
        <v>0</v>
      </c>
      <c r="BT77" s="681">
        <v>0</v>
      </c>
    </row>
    <row r="78" spans="2:73">
      <c r="B78" s="675"/>
      <c r="C78" s="675" t="s">
        <v>114</v>
      </c>
      <c r="D78" s="675"/>
      <c r="E78" s="675" t="s">
        <v>1055</v>
      </c>
      <c r="F78" s="675" t="s">
        <v>29</v>
      </c>
      <c r="G78" s="675"/>
      <c r="H78" s="675">
        <v>2015</v>
      </c>
      <c r="I78" s="630" t="s">
        <v>567</v>
      </c>
      <c r="J78" s="630" t="s">
        <v>581</v>
      </c>
      <c r="K78" s="619"/>
      <c r="L78" s="679">
        <v>0</v>
      </c>
      <c r="M78" s="680">
        <v>0</v>
      </c>
      <c r="N78" s="680">
        <v>0</v>
      </c>
      <c r="O78" s="680">
        <v>0</v>
      </c>
      <c r="P78" s="680">
        <v>37</v>
      </c>
      <c r="Q78" s="680">
        <v>37</v>
      </c>
      <c r="R78" s="680">
        <v>37</v>
      </c>
      <c r="S78" s="680">
        <v>37</v>
      </c>
      <c r="T78" s="680">
        <v>37</v>
      </c>
      <c r="U78" s="680">
        <v>37</v>
      </c>
      <c r="V78" s="680">
        <v>37</v>
      </c>
      <c r="W78" s="680">
        <v>37</v>
      </c>
      <c r="X78" s="680">
        <v>37</v>
      </c>
      <c r="Y78" s="680">
        <v>37</v>
      </c>
      <c r="Z78" s="680">
        <v>37</v>
      </c>
      <c r="AA78" s="680">
        <v>37</v>
      </c>
      <c r="AB78" s="680">
        <v>37</v>
      </c>
      <c r="AC78" s="680">
        <v>37</v>
      </c>
      <c r="AD78" s="680">
        <v>37</v>
      </c>
      <c r="AE78" s="680">
        <v>37</v>
      </c>
      <c r="AF78" s="680">
        <v>37</v>
      </c>
      <c r="AG78" s="680">
        <v>37</v>
      </c>
      <c r="AH78" s="680">
        <v>35</v>
      </c>
      <c r="AI78" s="680">
        <v>0</v>
      </c>
      <c r="AJ78" s="680">
        <v>0</v>
      </c>
      <c r="AK78" s="680">
        <v>0</v>
      </c>
      <c r="AL78" s="680">
        <v>0</v>
      </c>
      <c r="AM78" s="680">
        <v>0</v>
      </c>
      <c r="AN78" s="680">
        <v>0</v>
      </c>
      <c r="AO78" s="681">
        <v>0</v>
      </c>
      <c r="AP78" s="619"/>
      <c r="AQ78" s="679">
        <v>0</v>
      </c>
      <c r="AR78" s="680">
        <v>0</v>
      </c>
      <c r="AS78" s="680">
        <v>0</v>
      </c>
      <c r="AT78" s="680">
        <v>0</v>
      </c>
      <c r="AU78" s="680">
        <v>71916</v>
      </c>
      <c r="AV78" s="680">
        <v>71916</v>
      </c>
      <c r="AW78" s="680">
        <v>71916</v>
      </c>
      <c r="AX78" s="680">
        <v>71916</v>
      </c>
      <c r="AY78" s="680">
        <v>71916</v>
      </c>
      <c r="AZ78" s="680">
        <v>71916</v>
      </c>
      <c r="BA78" s="680">
        <v>71916</v>
      </c>
      <c r="BB78" s="680">
        <v>71916</v>
      </c>
      <c r="BC78" s="680">
        <v>71916</v>
      </c>
      <c r="BD78" s="680">
        <v>71916</v>
      </c>
      <c r="BE78" s="680">
        <v>71916</v>
      </c>
      <c r="BF78" s="680">
        <v>71916</v>
      </c>
      <c r="BG78" s="680">
        <v>71916</v>
      </c>
      <c r="BH78" s="680">
        <v>71916</v>
      </c>
      <c r="BI78" s="680">
        <v>71916</v>
      </c>
      <c r="BJ78" s="680">
        <v>71916</v>
      </c>
      <c r="BK78" s="680">
        <v>71916</v>
      </c>
      <c r="BL78" s="680">
        <v>71916</v>
      </c>
      <c r="BM78" s="680">
        <v>70271</v>
      </c>
      <c r="BN78" s="680">
        <v>0</v>
      </c>
      <c r="BO78" s="680">
        <v>0</v>
      </c>
      <c r="BP78" s="680">
        <v>0</v>
      </c>
      <c r="BQ78" s="680">
        <v>0</v>
      </c>
      <c r="BR78" s="680">
        <v>0</v>
      </c>
      <c r="BS78" s="680">
        <v>0</v>
      </c>
      <c r="BT78" s="681">
        <v>0</v>
      </c>
    </row>
    <row r="79" spans="2:73" ht="15.75">
      <c r="B79" s="675"/>
      <c r="C79" s="675" t="s">
        <v>118</v>
      </c>
      <c r="D79" s="675"/>
      <c r="E79" s="675" t="s">
        <v>1055</v>
      </c>
      <c r="F79" s="675" t="s">
        <v>1051</v>
      </c>
      <c r="G79" s="675"/>
      <c r="H79" s="675">
        <v>2015</v>
      </c>
      <c r="I79" s="630" t="s">
        <v>567</v>
      </c>
      <c r="J79" s="630" t="s">
        <v>581</v>
      </c>
      <c r="K79" s="619"/>
      <c r="L79" s="679">
        <v>0</v>
      </c>
      <c r="M79" s="680">
        <v>0</v>
      </c>
      <c r="N79" s="680">
        <v>0</v>
      </c>
      <c r="O79" s="680">
        <v>0</v>
      </c>
      <c r="P79" s="680">
        <v>11</v>
      </c>
      <c r="Q79" s="680">
        <v>11</v>
      </c>
      <c r="R79" s="680">
        <v>11</v>
      </c>
      <c r="S79" s="680">
        <v>11</v>
      </c>
      <c r="T79" s="680">
        <v>11</v>
      </c>
      <c r="U79" s="680">
        <v>11</v>
      </c>
      <c r="V79" s="680">
        <v>11</v>
      </c>
      <c r="W79" s="680">
        <v>11</v>
      </c>
      <c r="X79" s="680">
        <v>11</v>
      </c>
      <c r="Y79" s="680">
        <v>11</v>
      </c>
      <c r="Z79" s="680">
        <v>9</v>
      </c>
      <c r="AA79" s="680">
        <v>9</v>
      </c>
      <c r="AB79" s="680">
        <v>9</v>
      </c>
      <c r="AC79" s="680">
        <v>9</v>
      </c>
      <c r="AD79" s="680">
        <v>9</v>
      </c>
      <c r="AE79" s="680">
        <v>6</v>
      </c>
      <c r="AF79" s="680">
        <v>0</v>
      </c>
      <c r="AG79" s="680">
        <v>0</v>
      </c>
      <c r="AH79" s="680">
        <v>0</v>
      </c>
      <c r="AI79" s="680">
        <v>0</v>
      </c>
      <c r="AJ79" s="680">
        <v>0</v>
      </c>
      <c r="AK79" s="680">
        <v>0</v>
      </c>
      <c r="AL79" s="680">
        <v>0</v>
      </c>
      <c r="AM79" s="680">
        <v>0</v>
      </c>
      <c r="AN79" s="680">
        <v>0</v>
      </c>
      <c r="AO79" s="681">
        <v>0</v>
      </c>
      <c r="AP79" s="619"/>
      <c r="AQ79" s="679">
        <v>0</v>
      </c>
      <c r="AR79" s="680">
        <v>0</v>
      </c>
      <c r="AS79" s="680">
        <v>0</v>
      </c>
      <c r="AT79" s="680">
        <v>0</v>
      </c>
      <c r="AU79" s="680">
        <v>157549</v>
      </c>
      <c r="AV79" s="680">
        <v>157549</v>
      </c>
      <c r="AW79" s="680">
        <v>157549</v>
      </c>
      <c r="AX79" s="680">
        <v>157549</v>
      </c>
      <c r="AY79" s="680">
        <v>157549</v>
      </c>
      <c r="AZ79" s="680">
        <v>157549</v>
      </c>
      <c r="BA79" s="680">
        <v>155887</v>
      </c>
      <c r="BB79" s="680">
        <v>155887</v>
      </c>
      <c r="BC79" s="680">
        <v>155887</v>
      </c>
      <c r="BD79" s="680">
        <v>150469</v>
      </c>
      <c r="BE79" s="680">
        <v>137532</v>
      </c>
      <c r="BF79" s="680">
        <v>137532</v>
      </c>
      <c r="BG79" s="680">
        <v>137532</v>
      </c>
      <c r="BH79" s="680">
        <v>137532</v>
      </c>
      <c r="BI79" s="680">
        <v>137532</v>
      </c>
      <c r="BJ79" s="680">
        <v>94694</v>
      </c>
      <c r="BK79" s="680">
        <v>0</v>
      </c>
      <c r="BL79" s="680">
        <v>0</v>
      </c>
      <c r="BM79" s="680">
        <v>0</v>
      </c>
      <c r="BN79" s="680">
        <v>0</v>
      </c>
      <c r="BO79" s="680">
        <v>0</v>
      </c>
      <c r="BP79" s="680">
        <v>0</v>
      </c>
      <c r="BQ79" s="680">
        <v>0</v>
      </c>
      <c r="BR79" s="680">
        <v>0</v>
      </c>
      <c r="BS79" s="680">
        <v>0</v>
      </c>
      <c r="BT79" s="681">
        <v>0</v>
      </c>
      <c r="BU79" s="160"/>
    </row>
    <row r="80" spans="2:73" ht="15.75">
      <c r="B80" s="675"/>
      <c r="C80" s="675" t="s">
        <v>113</v>
      </c>
      <c r="D80" s="675"/>
      <c r="E80" s="675" t="s">
        <v>1055</v>
      </c>
      <c r="F80" s="675" t="s">
        <v>29</v>
      </c>
      <c r="G80" s="675"/>
      <c r="H80" s="675">
        <v>2015</v>
      </c>
      <c r="I80" s="630" t="s">
        <v>567</v>
      </c>
      <c r="J80" s="630" t="s">
        <v>581</v>
      </c>
      <c r="K80" s="619"/>
      <c r="L80" s="679">
        <v>0</v>
      </c>
      <c r="M80" s="680">
        <v>0</v>
      </c>
      <c r="N80" s="680">
        <v>0</v>
      </c>
      <c r="O80" s="680">
        <v>0</v>
      </c>
      <c r="P80" s="680">
        <v>17</v>
      </c>
      <c r="Q80" s="680">
        <v>17</v>
      </c>
      <c r="R80" s="680">
        <v>17</v>
      </c>
      <c r="S80" s="680">
        <v>17</v>
      </c>
      <c r="T80" s="680">
        <v>17</v>
      </c>
      <c r="U80" s="680">
        <v>17</v>
      </c>
      <c r="V80" s="680">
        <v>17</v>
      </c>
      <c r="W80" s="680">
        <v>17</v>
      </c>
      <c r="X80" s="680">
        <v>17</v>
      </c>
      <c r="Y80" s="680">
        <v>17</v>
      </c>
      <c r="Z80" s="680">
        <v>16</v>
      </c>
      <c r="AA80" s="680">
        <v>15</v>
      </c>
      <c r="AB80" s="680">
        <v>15</v>
      </c>
      <c r="AC80" s="680">
        <v>15</v>
      </c>
      <c r="AD80" s="680">
        <v>15</v>
      </c>
      <c r="AE80" s="680">
        <v>15</v>
      </c>
      <c r="AF80" s="680">
        <v>4</v>
      </c>
      <c r="AG80" s="680">
        <v>4</v>
      </c>
      <c r="AH80" s="680">
        <v>4</v>
      </c>
      <c r="AI80" s="680">
        <v>4</v>
      </c>
      <c r="AJ80" s="680">
        <v>0</v>
      </c>
      <c r="AK80" s="680">
        <v>0</v>
      </c>
      <c r="AL80" s="680">
        <v>0</v>
      </c>
      <c r="AM80" s="680">
        <v>0</v>
      </c>
      <c r="AN80" s="680">
        <v>0</v>
      </c>
      <c r="AO80" s="681">
        <v>0</v>
      </c>
      <c r="AP80" s="619"/>
      <c r="AQ80" s="679">
        <v>0</v>
      </c>
      <c r="AR80" s="680">
        <v>0</v>
      </c>
      <c r="AS80" s="680">
        <v>0</v>
      </c>
      <c r="AT80" s="680">
        <v>0</v>
      </c>
      <c r="AU80" s="680">
        <v>272096</v>
      </c>
      <c r="AV80" s="680">
        <v>269742</v>
      </c>
      <c r="AW80" s="680">
        <v>269742</v>
      </c>
      <c r="AX80" s="680">
        <v>269742</v>
      </c>
      <c r="AY80" s="680">
        <v>269742</v>
      </c>
      <c r="AZ80" s="680">
        <v>269742</v>
      </c>
      <c r="BA80" s="680">
        <v>269742</v>
      </c>
      <c r="BB80" s="680">
        <v>269587</v>
      </c>
      <c r="BC80" s="680">
        <v>269587</v>
      </c>
      <c r="BD80" s="680">
        <v>269587</v>
      </c>
      <c r="BE80" s="680">
        <v>252904</v>
      </c>
      <c r="BF80" s="680">
        <v>250549</v>
      </c>
      <c r="BG80" s="680">
        <v>250549</v>
      </c>
      <c r="BH80" s="680">
        <v>245288</v>
      </c>
      <c r="BI80" s="680">
        <v>245288</v>
      </c>
      <c r="BJ80" s="680">
        <v>244696</v>
      </c>
      <c r="BK80" s="680">
        <v>68276</v>
      </c>
      <c r="BL80" s="680">
        <v>68276</v>
      </c>
      <c r="BM80" s="680">
        <v>68276</v>
      </c>
      <c r="BN80" s="680">
        <v>68276</v>
      </c>
      <c r="BO80" s="680">
        <v>0</v>
      </c>
      <c r="BP80" s="680">
        <v>0</v>
      </c>
      <c r="BQ80" s="680">
        <v>0</v>
      </c>
      <c r="BR80" s="680">
        <v>0</v>
      </c>
      <c r="BS80" s="680">
        <v>0</v>
      </c>
      <c r="BT80" s="681">
        <v>0</v>
      </c>
      <c r="BU80" s="160"/>
    </row>
    <row r="81" spans="2:73">
      <c r="B81" s="675"/>
      <c r="C81" s="675" t="s">
        <v>95</v>
      </c>
      <c r="D81" s="675"/>
      <c r="E81" s="675" t="s">
        <v>1055</v>
      </c>
      <c r="F81" s="675" t="s">
        <v>29</v>
      </c>
      <c r="G81" s="675"/>
      <c r="H81" s="675">
        <v>2015</v>
      </c>
      <c r="I81" s="630" t="s">
        <v>567</v>
      </c>
      <c r="J81" s="630" t="s">
        <v>581</v>
      </c>
      <c r="K81" s="619"/>
      <c r="L81" s="679">
        <v>0</v>
      </c>
      <c r="M81" s="680">
        <v>0</v>
      </c>
      <c r="N81" s="680">
        <v>0</v>
      </c>
      <c r="O81" s="680">
        <v>0</v>
      </c>
      <c r="P81" s="680">
        <v>0</v>
      </c>
      <c r="Q81" s="680">
        <v>0</v>
      </c>
      <c r="R81" s="680">
        <v>0</v>
      </c>
      <c r="S81" s="680">
        <v>0</v>
      </c>
      <c r="T81" s="680">
        <v>0</v>
      </c>
      <c r="U81" s="680">
        <v>0</v>
      </c>
      <c r="V81" s="680">
        <v>0</v>
      </c>
      <c r="W81" s="680">
        <v>0</v>
      </c>
      <c r="X81" s="680">
        <v>0</v>
      </c>
      <c r="Y81" s="680">
        <v>0</v>
      </c>
      <c r="Z81" s="680">
        <v>0</v>
      </c>
      <c r="AA81" s="680">
        <v>0</v>
      </c>
      <c r="AB81" s="680">
        <v>0</v>
      </c>
      <c r="AC81" s="680">
        <v>0</v>
      </c>
      <c r="AD81" s="680">
        <v>0</v>
      </c>
      <c r="AE81" s="680">
        <v>0</v>
      </c>
      <c r="AF81" s="680">
        <v>0</v>
      </c>
      <c r="AG81" s="680">
        <v>0</v>
      </c>
      <c r="AH81" s="680">
        <v>0</v>
      </c>
      <c r="AI81" s="680">
        <v>0</v>
      </c>
      <c r="AJ81" s="680">
        <v>0</v>
      </c>
      <c r="AK81" s="680">
        <v>0</v>
      </c>
      <c r="AL81" s="680">
        <v>0</v>
      </c>
      <c r="AM81" s="680">
        <v>0</v>
      </c>
      <c r="AN81" s="680">
        <v>0</v>
      </c>
      <c r="AO81" s="681">
        <v>0</v>
      </c>
      <c r="AP81" s="619"/>
      <c r="AQ81" s="679">
        <v>0</v>
      </c>
      <c r="AR81" s="680">
        <v>0</v>
      </c>
      <c r="AS81" s="680">
        <v>0</v>
      </c>
      <c r="AT81" s="680">
        <v>0</v>
      </c>
      <c r="AU81" s="680">
        <v>369</v>
      </c>
      <c r="AV81" s="680">
        <v>368</v>
      </c>
      <c r="AW81" s="680">
        <v>368</v>
      </c>
      <c r="AX81" s="680">
        <v>368</v>
      </c>
      <c r="AY81" s="680">
        <v>368</v>
      </c>
      <c r="AZ81" s="680">
        <v>368</v>
      </c>
      <c r="BA81" s="680">
        <v>368</v>
      </c>
      <c r="BB81" s="680">
        <v>368</v>
      </c>
      <c r="BC81" s="680">
        <v>368</v>
      </c>
      <c r="BD81" s="680">
        <v>368</v>
      </c>
      <c r="BE81" s="680">
        <v>333</v>
      </c>
      <c r="BF81" s="680">
        <v>280</v>
      </c>
      <c r="BG81" s="680">
        <v>280</v>
      </c>
      <c r="BH81" s="680">
        <v>280</v>
      </c>
      <c r="BI81" s="680">
        <v>280</v>
      </c>
      <c r="BJ81" s="680">
        <v>281</v>
      </c>
      <c r="BK81" s="680">
        <v>93</v>
      </c>
      <c r="BL81" s="680">
        <v>93</v>
      </c>
      <c r="BM81" s="680">
        <v>93</v>
      </c>
      <c r="BN81" s="680">
        <v>93</v>
      </c>
      <c r="BO81" s="680">
        <v>0</v>
      </c>
      <c r="BP81" s="680">
        <v>0</v>
      </c>
      <c r="BQ81" s="680">
        <v>0</v>
      </c>
      <c r="BR81" s="680">
        <v>0</v>
      </c>
      <c r="BS81" s="680">
        <v>0</v>
      </c>
      <c r="BT81" s="681">
        <v>0</v>
      </c>
    </row>
    <row r="82" spans="2:73" ht="15.75">
      <c r="B82" s="675"/>
      <c r="C82" s="675" t="s">
        <v>1056</v>
      </c>
      <c r="D82" s="675"/>
      <c r="E82" s="675" t="s">
        <v>1055</v>
      </c>
      <c r="F82" s="675" t="s">
        <v>29</v>
      </c>
      <c r="G82" s="675"/>
      <c r="H82" s="675">
        <v>2015</v>
      </c>
      <c r="I82" s="630" t="s">
        <v>567</v>
      </c>
      <c r="J82" s="630" t="s">
        <v>581</v>
      </c>
      <c r="K82" s="619"/>
      <c r="L82" s="679">
        <v>0</v>
      </c>
      <c r="M82" s="680">
        <v>0</v>
      </c>
      <c r="N82" s="680">
        <v>0</v>
      </c>
      <c r="O82" s="680">
        <v>0</v>
      </c>
      <c r="P82" s="680">
        <v>1</v>
      </c>
      <c r="Q82" s="680">
        <v>1</v>
      </c>
      <c r="R82" s="680">
        <v>1</v>
      </c>
      <c r="S82" s="680">
        <v>1</v>
      </c>
      <c r="T82" s="680">
        <v>1</v>
      </c>
      <c r="U82" s="680">
        <v>1</v>
      </c>
      <c r="V82" s="680">
        <v>1</v>
      </c>
      <c r="W82" s="680">
        <v>1</v>
      </c>
      <c r="X82" s="680">
        <v>1</v>
      </c>
      <c r="Y82" s="680">
        <v>1</v>
      </c>
      <c r="Z82" s="680">
        <v>1</v>
      </c>
      <c r="AA82" s="680">
        <v>1</v>
      </c>
      <c r="AB82" s="680">
        <v>1</v>
      </c>
      <c r="AC82" s="680">
        <v>1</v>
      </c>
      <c r="AD82" s="680">
        <v>1</v>
      </c>
      <c r="AE82" s="680">
        <v>1</v>
      </c>
      <c r="AF82" s="680">
        <v>1</v>
      </c>
      <c r="AG82" s="680">
        <v>1</v>
      </c>
      <c r="AH82" s="680">
        <v>1</v>
      </c>
      <c r="AI82" s="680">
        <v>0</v>
      </c>
      <c r="AJ82" s="680">
        <v>0</v>
      </c>
      <c r="AK82" s="680">
        <v>0</v>
      </c>
      <c r="AL82" s="680">
        <v>0</v>
      </c>
      <c r="AM82" s="680">
        <v>0</v>
      </c>
      <c r="AN82" s="680">
        <v>0</v>
      </c>
      <c r="AO82" s="681">
        <v>0</v>
      </c>
      <c r="AP82" s="619"/>
      <c r="AQ82" s="679">
        <v>0</v>
      </c>
      <c r="AR82" s="680">
        <v>0</v>
      </c>
      <c r="AS82" s="680">
        <v>0</v>
      </c>
      <c r="AT82" s="680">
        <v>0</v>
      </c>
      <c r="AU82" s="680">
        <v>1319</v>
      </c>
      <c r="AV82" s="680">
        <v>1319</v>
      </c>
      <c r="AW82" s="680">
        <v>1319</v>
      </c>
      <c r="AX82" s="680">
        <v>1319</v>
      </c>
      <c r="AY82" s="680">
        <v>1319</v>
      </c>
      <c r="AZ82" s="680">
        <v>1319</v>
      </c>
      <c r="BA82" s="680">
        <v>1319</v>
      </c>
      <c r="BB82" s="680">
        <v>1319</v>
      </c>
      <c r="BC82" s="680">
        <v>1319</v>
      </c>
      <c r="BD82" s="680">
        <v>1319</v>
      </c>
      <c r="BE82" s="680">
        <v>1319</v>
      </c>
      <c r="BF82" s="680">
        <v>1319</v>
      </c>
      <c r="BG82" s="680">
        <v>1319</v>
      </c>
      <c r="BH82" s="680">
        <v>1319</v>
      </c>
      <c r="BI82" s="680">
        <v>1319</v>
      </c>
      <c r="BJ82" s="680">
        <v>1319</v>
      </c>
      <c r="BK82" s="680">
        <v>1319</v>
      </c>
      <c r="BL82" s="680">
        <v>1319</v>
      </c>
      <c r="BM82" s="680">
        <v>1289</v>
      </c>
      <c r="BN82" s="680">
        <v>0</v>
      </c>
      <c r="BO82" s="680">
        <v>0</v>
      </c>
      <c r="BP82" s="680">
        <v>0</v>
      </c>
      <c r="BQ82" s="680">
        <v>0</v>
      </c>
      <c r="BR82" s="680">
        <v>0</v>
      </c>
      <c r="BS82" s="680">
        <v>0</v>
      </c>
      <c r="BT82" s="681">
        <v>0</v>
      </c>
      <c r="BU82" s="160"/>
    </row>
    <row r="83" spans="2:73" ht="15.75">
      <c r="B83" s="675"/>
      <c r="C83" s="675" t="s">
        <v>113</v>
      </c>
      <c r="D83" s="675"/>
      <c r="E83" s="675" t="s">
        <v>1055</v>
      </c>
      <c r="F83" s="675" t="s">
        <v>29</v>
      </c>
      <c r="G83" s="675"/>
      <c r="H83" s="675">
        <v>2015</v>
      </c>
      <c r="I83" s="630" t="s">
        <v>568</v>
      </c>
      <c r="J83" s="630" t="s">
        <v>574</v>
      </c>
      <c r="K83" s="619"/>
      <c r="L83" s="679">
        <v>0</v>
      </c>
      <c r="M83" s="680">
        <v>0</v>
      </c>
      <c r="N83" s="680">
        <v>0</v>
      </c>
      <c r="O83" s="680">
        <v>0</v>
      </c>
      <c r="P83" s="680">
        <v>2</v>
      </c>
      <c r="Q83" s="680">
        <v>2</v>
      </c>
      <c r="R83" s="680">
        <v>2</v>
      </c>
      <c r="S83" s="680">
        <v>2</v>
      </c>
      <c r="T83" s="680">
        <v>2</v>
      </c>
      <c r="U83" s="680">
        <v>2</v>
      </c>
      <c r="V83" s="680">
        <v>2</v>
      </c>
      <c r="W83" s="680">
        <v>2</v>
      </c>
      <c r="X83" s="680">
        <v>2</v>
      </c>
      <c r="Y83" s="680">
        <v>2</v>
      </c>
      <c r="Z83" s="680">
        <v>2</v>
      </c>
      <c r="AA83" s="680">
        <v>2</v>
      </c>
      <c r="AB83" s="680">
        <v>2</v>
      </c>
      <c r="AC83" s="680">
        <v>2</v>
      </c>
      <c r="AD83" s="680">
        <v>2</v>
      </c>
      <c r="AE83" s="680">
        <v>2</v>
      </c>
      <c r="AF83" s="680">
        <v>1</v>
      </c>
      <c r="AG83" s="680">
        <v>1</v>
      </c>
      <c r="AH83" s="680">
        <v>1</v>
      </c>
      <c r="AI83" s="680">
        <v>1</v>
      </c>
      <c r="AJ83" s="680">
        <v>0</v>
      </c>
      <c r="AK83" s="680">
        <v>0</v>
      </c>
      <c r="AL83" s="680">
        <v>0</v>
      </c>
      <c r="AM83" s="680">
        <v>0</v>
      </c>
      <c r="AN83" s="680">
        <v>0</v>
      </c>
      <c r="AO83" s="681">
        <v>0</v>
      </c>
      <c r="AP83" s="619"/>
      <c r="AQ83" s="679">
        <v>0</v>
      </c>
      <c r="AR83" s="680">
        <v>0</v>
      </c>
      <c r="AS83" s="680">
        <v>0</v>
      </c>
      <c r="AT83" s="680">
        <v>0</v>
      </c>
      <c r="AU83" s="680">
        <v>26760</v>
      </c>
      <c r="AV83" s="680">
        <v>26378</v>
      </c>
      <c r="AW83" s="680">
        <v>26378</v>
      </c>
      <c r="AX83" s="680">
        <v>26378</v>
      </c>
      <c r="AY83" s="680">
        <v>26378</v>
      </c>
      <c r="AZ83" s="680">
        <v>26378</v>
      </c>
      <c r="BA83" s="680">
        <v>26378</v>
      </c>
      <c r="BB83" s="680">
        <v>26363</v>
      </c>
      <c r="BC83" s="680">
        <v>26363</v>
      </c>
      <c r="BD83" s="680">
        <v>26363</v>
      </c>
      <c r="BE83" s="680">
        <v>24745</v>
      </c>
      <c r="BF83" s="680">
        <v>24764</v>
      </c>
      <c r="BG83" s="680">
        <v>24764</v>
      </c>
      <c r="BH83" s="680">
        <v>24642</v>
      </c>
      <c r="BI83" s="680">
        <v>24642</v>
      </c>
      <c r="BJ83" s="680">
        <v>24591</v>
      </c>
      <c r="BK83" s="680">
        <v>12966</v>
      </c>
      <c r="BL83" s="680">
        <v>12966</v>
      </c>
      <c r="BM83" s="680">
        <v>12966</v>
      </c>
      <c r="BN83" s="680">
        <v>12966</v>
      </c>
      <c r="BO83" s="680">
        <v>0</v>
      </c>
      <c r="BP83" s="680">
        <v>0</v>
      </c>
      <c r="BQ83" s="680">
        <v>0</v>
      </c>
      <c r="BR83" s="680">
        <v>0</v>
      </c>
      <c r="BS83" s="680">
        <v>0</v>
      </c>
      <c r="BT83" s="681">
        <v>0</v>
      </c>
      <c r="BU83" s="160"/>
    </row>
    <row r="84" spans="2:73" ht="15.75">
      <c r="B84" s="675"/>
      <c r="C84" s="675" t="s">
        <v>114</v>
      </c>
      <c r="D84" s="675"/>
      <c r="E84" s="675" t="s">
        <v>1055</v>
      </c>
      <c r="F84" s="675" t="s">
        <v>29</v>
      </c>
      <c r="G84" s="675"/>
      <c r="H84" s="675">
        <v>2015</v>
      </c>
      <c r="I84" s="630" t="s">
        <v>568</v>
      </c>
      <c r="J84" s="630" t="s">
        <v>574</v>
      </c>
      <c r="K84" s="619"/>
      <c r="L84" s="679">
        <v>0</v>
      </c>
      <c r="M84" s="680">
        <v>0</v>
      </c>
      <c r="N84" s="680">
        <v>0</v>
      </c>
      <c r="O84" s="680">
        <v>0</v>
      </c>
      <c r="P84" s="680">
        <v>3</v>
      </c>
      <c r="Q84" s="680">
        <v>3</v>
      </c>
      <c r="R84" s="680">
        <v>3</v>
      </c>
      <c r="S84" s="680">
        <v>3</v>
      </c>
      <c r="T84" s="680">
        <v>3</v>
      </c>
      <c r="U84" s="680">
        <v>3</v>
      </c>
      <c r="V84" s="680">
        <v>3</v>
      </c>
      <c r="W84" s="680">
        <v>3</v>
      </c>
      <c r="X84" s="680">
        <v>3</v>
      </c>
      <c r="Y84" s="680">
        <v>3</v>
      </c>
      <c r="Z84" s="680">
        <v>3</v>
      </c>
      <c r="AA84" s="680">
        <v>3</v>
      </c>
      <c r="AB84" s="680">
        <v>3</v>
      </c>
      <c r="AC84" s="680">
        <v>3</v>
      </c>
      <c r="AD84" s="680">
        <v>3</v>
      </c>
      <c r="AE84" s="680">
        <v>3</v>
      </c>
      <c r="AF84" s="680">
        <v>3</v>
      </c>
      <c r="AG84" s="680">
        <v>3</v>
      </c>
      <c r="AH84" s="680">
        <v>3</v>
      </c>
      <c r="AI84" s="680">
        <v>0</v>
      </c>
      <c r="AJ84" s="680">
        <v>0</v>
      </c>
      <c r="AK84" s="680">
        <v>0</v>
      </c>
      <c r="AL84" s="680">
        <v>0</v>
      </c>
      <c r="AM84" s="680">
        <v>0</v>
      </c>
      <c r="AN84" s="680">
        <v>0</v>
      </c>
      <c r="AO84" s="681">
        <v>0</v>
      </c>
      <c r="AP84" s="619"/>
      <c r="AQ84" s="679">
        <v>0</v>
      </c>
      <c r="AR84" s="680">
        <v>0</v>
      </c>
      <c r="AS84" s="680">
        <v>0</v>
      </c>
      <c r="AT84" s="680">
        <v>0</v>
      </c>
      <c r="AU84" s="680">
        <v>6659</v>
      </c>
      <c r="AV84" s="680">
        <v>6659</v>
      </c>
      <c r="AW84" s="680">
        <v>6659</v>
      </c>
      <c r="AX84" s="680">
        <v>6659</v>
      </c>
      <c r="AY84" s="680">
        <v>6659</v>
      </c>
      <c r="AZ84" s="680">
        <v>6659</v>
      </c>
      <c r="BA84" s="680">
        <v>6659</v>
      </c>
      <c r="BB84" s="680">
        <v>6659</v>
      </c>
      <c r="BC84" s="680">
        <v>6659</v>
      </c>
      <c r="BD84" s="680">
        <v>6659</v>
      </c>
      <c r="BE84" s="680">
        <v>6659</v>
      </c>
      <c r="BF84" s="680">
        <v>6659</v>
      </c>
      <c r="BG84" s="680">
        <v>6659</v>
      </c>
      <c r="BH84" s="680">
        <v>6659</v>
      </c>
      <c r="BI84" s="680">
        <v>6659</v>
      </c>
      <c r="BJ84" s="680">
        <v>6659</v>
      </c>
      <c r="BK84" s="680">
        <v>6659</v>
      </c>
      <c r="BL84" s="680">
        <v>6659</v>
      </c>
      <c r="BM84" s="680">
        <v>6447</v>
      </c>
      <c r="BN84" s="680">
        <v>0</v>
      </c>
      <c r="BO84" s="680">
        <v>0</v>
      </c>
      <c r="BP84" s="680">
        <v>0</v>
      </c>
      <c r="BQ84" s="680">
        <v>0</v>
      </c>
      <c r="BR84" s="680">
        <v>0</v>
      </c>
      <c r="BS84" s="680">
        <v>0</v>
      </c>
      <c r="BT84" s="681">
        <v>0</v>
      </c>
      <c r="BU84" s="160"/>
    </row>
    <row r="85" spans="2:73">
      <c r="B85" s="675"/>
      <c r="C85" s="675" t="s">
        <v>118</v>
      </c>
      <c r="D85" s="675"/>
      <c r="E85" s="675" t="s">
        <v>1055</v>
      </c>
      <c r="F85" s="675" t="s">
        <v>1051</v>
      </c>
      <c r="G85" s="675"/>
      <c r="H85" s="675">
        <v>2015</v>
      </c>
      <c r="I85" s="630" t="s">
        <v>568</v>
      </c>
      <c r="J85" s="630" t="s">
        <v>574</v>
      </c>
      <c r="K85" s="619"/>
      <c r="L85" s="679">
        <v>0</v>
      </c>
      <c r="M85" s="680">
        <v>0</v>
      </c>
      <c r="N85" s="680">
        <v>0</v>
      </c>
      <c r="O85" s="680">
        <v>0</v>
      </c>
      <c r="P85" s="680">
        <v>54</v>
      </c>
      <c r="Q85" s="680">
        <v>54</v>
      </c>
      <c r="R85" s="680">
        <v>54</v>
      </c>
      <c r="S85" s="680">
        <v>54</v>
      </c>
      <c r="T85" s="680">
        <v>54</v>
      </c>
      <c r="U85" s="680">
        <v>54</v>
      </c>
      <c r="V85" s="680">
        <v>53</v>
      </c>
      <c r="W85" s="680">
        <v>53</v>
      </c>
      <c r="X85" s="680">
        <v>53</v>
      </c>
      <c r="Y85" s="680">
        <v>50</v>
      </c>
      <c r="Z85" s="680">
        <v>44</v>
      </c>
      <c r="AA85" s="680">
        <v>44</v>
      </c>
      <c r="AB85" s="680">
        <v>39</v>
      </c>
      <c r="AC85" s="680">
        <v>39</v>
      </c>
      <c r="AD85" s="680">
        <v>39</v>
      </c>
      <c r="AE85" s="680">
        <v>27</v>
      </c>
      <c r="AF85" s="680">
        <v>0</v>
      </c>
      <c r="AG85" s="680">
        <v>0</v>
      </c>
      <c r="AH85" s="680">
        <v>0</v>
      </c>
      <c r="AI85" s="680">
        <v>0</v>
      </c>
      <c r="AJ85" s="680">
        <v>0</v>
      </c>
      <c r="AK85" s="680">
        <v>0</v>
      </c>
      <c r="AL85" s="680">
        <v>0</v>
      </c>
      <c r="AM85" s="680">
        <v>0</v>
      </c>
      <c r="AN85" s="680">
        <v>0</v>
      </c>
      <c r="AO85" s="681">
        <v>0</v>
      </c>
      <c r="AP85" s="619"/>
      <c r="AQ85" s="679">
        <v>0</v>
      </c>
      <c r="AR85" s="680">
        <v>0</v>
      </c>
      <c r="AS85" s="680">
        <v>0</v>
      </c>
      <c r="AT85" s="680">
        <v>0</v>
      </c>
      <c r="AU85" s="680">
        <v>339035</v>
      </c>
      <c r="AV85" s="680">
        <v>339035</v>
      </c>
      <c r="AW85" s="680">
        <v>339035</v>
      </c>
      <c r="AX85" s="680">
        <v>339035</v>
      </c>
      <c r="AY85" s="680">
        <v>339035</v>
      </c>
      <c r="AZ85" s="680">
        <v>339035</v>
      </c>
      <c r="BA85" s="680">
        <v>334127</v>
      </c>
      <c r="BB85" s="680">
        <v>334127</v>
      </c>
      <c r="BC85" s="680">
        <v>334127</v>
      </c>
      <c r="BD85" s="680">
        <v>318626</v>
      </c>
      <c r="BE85" s="680">
        <v>277804</v>
      </c>
      <c r="BF85" s="680">
        <v>277804</v>
      </c>
      <c r="BG85" s="680">
        <v>230183</v>
      </c>
      <c r="BH85" s="680">
        <v>230183</v>
      </c>
      <c r="BI85" s="680">
        <v>230183</v>
      </c>
      <c r="BJ85" s="680">
        <v>158486</v>
      </c>
      <c r="BK85" s="680">
        <v>0</v>
      </c>
      <c r="BL85" s="680">
        <v>0</v>
      </c>
      <c r="BM85" s="680">
        <v>0</v>
      </c>
      <c r="BN85" s="680">
        <v>0</v>
      </c>
      <c r="BO85" s="680">
        <v>0</v>
      </c>
      <c r="BP85" s="680">
        <v>0</v>
      </c>
      <c r="BQ85" s="680">
        <v>0</v>
      </c>
      <c r="BR85" s="680">
        <v>0</v>
      </c>
      <c r="BS85" s="680">
        <v>0</v>
      </c>
      <c r="BT85" s="681">
        <v>0</v>
      </c>
    </row>
    <row r="86" spans="2:73">
      <c r="B86" s="675"/>
      <c r="C86" s="675" t="s">
        <v>125</v>
      </c>
      <c r="D86" s="675"/>
      <c r="E86" s="675" t="s">
        <v>1055</v>
      </c>
      <c r="F86" s="675" t="s">
        <v>1052</v>
      </c>
      <c r="G86" s="675"/>
      <c r="H86" s="675">
        <v>2016</v>
      </c>
      <c r="I86" s="630" t="s">
        <v>568</v>
      </c>
      <c r="J86" s="630" t="s">
        <v>581</v>
      </c>
      <c r="K86" s="619"/>
      <c r="L86" s="679">
        <v>0</v>
      </c>
      <c r="M86" s="680">
        <v>0</v>
      </c>
      <c r="N86" s="680">
        <v>0</v>
      </c>
      <c r="O86" s="680">
        <v>0</v>
      </c>
      <c r="P86" s="680">
        <v>0</v>
      </c>
      <c r="Q86" s="680">
        <v>22</v>
      </c>
      <c r="R86" s="680">
        <v>22</v>
      </c>
      <c r="S86" s="680">
        <v>22</v>
      </c>
      <c r="T86" s="680">
        <v>18</v>
      </c>
      <c r="U86" s="680">
        <v>16</v>
      </c>
      <c r="V86" s="680">
        <v>16</v>
      </c>
      <c r="W86" s="680">
        <v>16</v>
      </c>
      <c r="X86" s="680">
        <v>16</v>
      </c>
      <c r="Y86" s="680">
        <v>16</v>
      </c>
      <c r="Z86" s="680">
        <v>16</v>
      </c>
      <c r="AA86" s="680">
        <v>14</v>
      </c>
      <c r="AB86" s="680">
        <v>14</v>
      </c>
      <c r="AC86" s="680">
        <v>14</v>
      </c>
      <c r="AD86" s="680">
        <v>14</v>
      </c>
      <c r="AE86" s="680">
        <v>14</v>
      </c>
      <c r="AF86" s="680">
        <v>0</v>
      </c>
      <c r="AG86" s="680">
        <v>0</v>
      </c>
      <c r="AH86" s="680">
        <v>0</v>
      </c>
      <c r="AI86" s="680">
        <v>0</v>
      </c>
      <c r="AJ86" s="680">
        <v>0</v>
      </c>
      <c r="AK86" s="680">
        <v>0</v>
      </c>
      <c r="AL86" s="680">
        <v>0</v>
      </c>
      <c r="AM86" s="680">
        <v>0</v>
      </c>
      <c r="AN86" s="680">
        <v>0</v>
      </c>
      <c r="AO86" s="681">
        <v>0</v>
      </c>
      <c r="AP86" s="619"/>
      <c r="AQ86" s="679">
        <v>0</v>
      </c>
      <c r="AR86" s="680">
        <v>0</v>
      </c>
      <c r="AS86" s="680">
        <v>0</v>
      </c>
      <c r="AT86" s="680">
        <v>0</v>
      </c>
      <c r="AU86" s="680">
        <v>0</v>
      </c>
      <c r="AV86" s="680">
        <v>160426</v>
      </c>
      <c r="AW86" s="680">
        <v>160025</v>
      </c>
      <c r="AX86" s="680">
        <v>160025</v>
      </c>
      <c r="AY86" s="680">
        <v>138828</v>
      </c>
      <c r="AZ86" s="680">
        <v>123299</v>
      </c>
      <c r="BA86" s="680">
        <v>123299</v>
      </c>
      <c r="BB86" s="680">
        <v>123299</v>
      </c>
      <c r="BC86" s="680">
        <v>123299</v>
      </c>
      <c r="BD86" s="680">
        <v>123299</v>
      </c>
      <c r="BE86" s="680">
        <v>123299</v>
      </c>
      <c r="BF86" s="680">
        <v>116812</v>
      </c>
      <c r="BG86" s="680">
        <v>113802</v>
      </c>
      <c r="BH86" s="680">
        <v>113802</v>
      </c>
      <c r="BI86" s="680">
        <v>113802</v>
      </c>
      <c r="BJ86" s="680">
        <v>113802</v>
      </c>
      <c r="BK86" s="680">
        <v>0</v>
      </c>
      <c r="BL86" s="680">
        <v>0</v>
      </c>
      <c r="BM86" s="680">
        <v>0</v>
      </c>
      <c r="BN86" s="680">
        <v>0</v>
      </c>
      <c r="BO86" s="680">
        <v>0</v>
      </c>
      <c r="BP86" s="680">
        <v>0</v>
      </c>
      <c r="BQ86" s="680">
        <v>0</v>
      </c>
      <c r="BR86" s="680">
        <v>0</v>
      </c>
      <c r="BS86" s="680">
        <v>0</v>
      </c>
      <c r="BT86" s="681">
        <v>0</v>
      </c>
    </row>
    <row r="87" spans="2:73">
      <c r="B87" s="675"/>
      <c r="C87" s="675" t="s">
        <v>117</v>
      </c>
      <c r="D87" s="675"/>
      <c r="E87" s="675" t="s">
        <v>1055</v>
      </c>
      <c r="F87" s="675" t="s">
        <v>1052</v>
      </c>
      <c r="G87" s="675"/>
      <c r="H87" s="675">
        <v>2016</v>
      </c>
      <c r="I87" s="630" t="s">
        <v>568</v>
      </c>
      <c r="J87" s="630" t="s">
        <v>581</v>
      </c>
      <c r="K87" s="619"/>
      <c r="L87" s="679">
        <v>0</v>
      </c>
      <c r="M87" s="680">
        <v>0</v>
      </c>
      <c r="N87" s="680">
        <v>0</v>
      </c>
      <c r="O87" s="680">
        <v>0</v>
      </c>
      <c r="P87" s="680">
        <v>0</v>
      </c>
      <c r="Q87" s="680">
        <v>2</v>
      </c>
      <c r="R87" s="680">
        <v>2</v>
      </c>
      <c r="S87" s="680">
        <v>2</v>
      </c>
      <c r="T87" s="680">
        <v>2</v>
      </c>
      <c r="U87" s="680">
        <v>2</v>
      </c>
      <c r="V87" s="680">
        <v>2</v>
      </c>
      <c r="W87" s="680">
        <v>2</v>
      </c>
      <c r="X87" s="680">
        <v>2</v>
      </c>
      <c r="Y87" s="680">
        <v>2</v>
      </c>
      <c r="Z87" s="680">
        <v>2</v>
      </c>
      <c r="AA87" s="680">
        <v>0</v>
      </c>
      <c r="AB87" s="680">
        <v>0</v>
      </c>
      <c r="AC87" s="680">
        <v>0</v>
      </c>
      <c r="AD87" s="680">
        <v>0</v>
      </c>
      <c r="AE87" s="680">
        <v>0</v>
      </c>
      <c r="AF87" s="680">
        <v>0</v>
      </c>
      <c r="AG87" s="680">
        <v>0</v>
      </c>
      <c r="AH87" s="680">
        <v>0</v>
      </c>
      <c r="AI87" s="680">
        <v>0</v>
      </c>
      <c r="AJ87" s="680">
        <v>0</v>
      </c>
      <c r="AK87" s="680">
        <v>0</v>
      </c>
      <c r="AL87" s="680">
        <v>0</v>
      </c>
      <c r="AM87" s="680">
        <v>0</v>
      </c>
      <c r="AN87" s="680">
        <v>0</v>
      </c>
      <c r="AO87" s="681">
        <v>0</v>
      </c>
      <c r="AP87" s="619"/>
      <c r="AQ87" s="679">
        <v>0</v>
      </c>
      <c r="AR87" s="680">
        <v>0</v>
      </c>
      <c r="AS87" s="680">
        <v>0</v>
      </c>
      <c r="AT87" s="680">
        <v>0</v>
      </c>
      <c r="AU87" s="680">
        <v>0</v>
      </c>
      <c r="AV87" s="680">
        <v>13143</v>
      </c>
      <c r="AW87" s="680">
        <v>13143</v>
      </c>
      <c r="AX87" s="680">
        <v>13143</v>
      </c>
      <c r="AY87" s="680">
        <v>13143</v>
      </c>
      <c r="AZ87" s="680">
        <v>13143</v>
      </c>
      <c r="BA87" s="680">
        <v>13143</v>
      </c>
      <c r="BB87" s="680">
        <v>13143</v>
      </c>
      <c r="BC87" s="680">
        <v>13143</v>
      </c>
      <c r="BD87" s="680">
        <v>13143</v>
      </c>
      <c r="BE87" s="680">
        <v>13143</v>
      </c>
      <c r="BF87" s="680">
        <v>3245</v>
      </c>
      <c r="BG87" s="680">
        <v>0</v>
      </c>
      <c r="BH87" s="680">
        <v>0</v>
      </c>
      <c r="BI87" s="680">
        <v>0</v>
      </c>
      <c r="BJ87" s="680">
        <v>0</v>
      </c>
      <c r="BK87" s="680">
        <v>0</v>
      </c>
      <c r="BL87" s="680">
        <v>0</v>
      </c>
      <c r="BM87" s="680">
        <v>0</v>
      </c>
      <c r="BN87" s="680">
        <v>0</v>
      </c>
      <c r="BO87" s="680">
        <v>0</v>
      </c>
      <c r="BP87" s="680">
        <v>0</v>
      </c>
      <c r="BQ87" s="680">
        <v>0</v>
      </c>
      <c r="BR87" s="680">
        <v>0</v>
      </c>
      <c r="BS87" s="680">
        <v>0</v>
      </c>
      <c r="BT87" s="681">
        <v>0</v>
      </c>
    </row>
    <row r="88" spans="2:73">
      <c r="B88" s="675"/>
      <c r="C88" s="675" t="s">
        <v>113</v>
      </c>
      <c r="D88" s="675"/>
      <c r="E88" s="675" t="s">
        <v>1055</v>
      </c>
      <c r="F88" s="675" t="s">
        <v>29</v>
      </c>
      <c r="G88" s="675"/>
      <c r="H88" s="675">
        <v>2016</v>
      </c>
      <c r="I88" s="630" t="s">
        <v>568</v>
      </c>
      <c r="J88" s="630" t="s">
        <v>581</v>
      </c>
      <c r="K88" s="619"/>
      <c r="L88" s="679">
        <v>0</v>
      </c>
      <c r="M88" s="680">
        <v>0</v>
      </c>
      <c r="N88" s="680">
        <v>0</v>
      </c>
      <c r="O88" s="680">
        <v>0</v>
      </c>
      <c r="P88" s="680">
        <v>0</v>
      </c>
      <c r="Q88" s="680">
        <v>79</v>
      </c>
      <c r="R88" s="680">
        <v>79</v>
      </c>
      <c r="S88" s="680">
        <v>79</v>
      </c>
      <c r="T88" s="680">
        <v>79</v>
      </c>
      <c r="U88" s="680">
        <v>79</v>
      </c>
      <c r="V88" s="680">
        <v>79</v>
      </c>
      <c r="W88" s="680">
        <v>79</v>
      </c>
      <c r="X88" s="680">
        <v>79</v>
      </c>
      <c r="Y88" s="680">
        <v>79</v>
      </c>
      <c r="Z88" s="680">
        <v>79</v>
      </c>
      <c r="AA88" s="680">
        <v>76</v>
      </c>
      <c r="AB88" s="680">
        <v>76</v>
      </c>
      <c r="AC88" s="680">
        <v>76</v>
      </c>
      <c r="AD88" s="680">
        <v>76</v>
      </c>
      <c r="AE88" s="680">
        <v>67</v>
      </c>
      <c r="AF88" s="680">
        <v>67</v>
      </c>
      <c r="AG88" s="680">
        <v>25</v>
      </c>
      <c r="AH88" s="680">
        <v>0</v>
      </c>
      <c r="AI88" s="680">
        <v>0</v>
      </c>
      <c r="AJ88" s="680">
        <v>0</v>
      </c>
      <c r="AK88" s="680">
        <v>0</v>
      </c>
      <c r="AL88" s="680">
        <v>0</v>
      </c>
      <c r="AM88" s="680">
        <v>0</v>
      </c>
      <c r="AN88" s="680">
        <v>0</v>
      </c>
      <c r="AO88" s="681">
        <v>0</v>
      </c>
      <c r="AP88" s="619"/>
      <c r="AQ88" s="682">
        <v>0</v>
      </c>
      <c r="AR88" s="683">
        <v>0</v>
      </c>
      <c r="AS88" s="683">
        <v>0</v>
      </c>
      <c r="AT88" s="683">
        <v>0</v>
      </c>
      <c r="AU88" s="683">
        <v>0</v>
      </c>
      <c r="AV88" s="683">
        <v>1213322</v>
      </c>
      <c r="AW88" s="683">
        <v>1213322</v>
      </c>
      <c r="AX88" s="683">
        <v>1213322</v>
      </c>
      <c r="AY88" s="683">
        <v>1213322</v>
      </c>
      <c r="AZ88" s="683">
        <v>1213322</v>
      </c>
      <c r="BA88" s="683">
        <v>1213322</v>
      </c>
      <c r="BB88" s="683">
        <v>1213322</v>
      </c>
      <c r="BC88" s="683">
        <v>1213158</v>
      </c>
      <c r="BD88" s="683">
        <v>1213158</v>
      </c>
      <c r="BE88" s="683">
        <v>1208247</v>
      </c>
      <c r="BF88" s="683">
        <v>1194786</v>
      </c>
      <c r="BG88" s="683">
        <v>1194140</v>
      </c>
      <c r="BH88" s="683">
        <v>1194140</v>
      </c>
      <c r="BI88" s="683">
        <v>1188438</v>
      </c>
      <c r="BJ88" s="683">
        <v>1045932</v>
      </c>
      <c r="BK88" s="683">
        <v>1045932</v>
      </c>
      <c r="BL88" s="683">
        <v>402493</v>
      </c>
      <c r="BM88" s="683">
        <v>0</v>
      </c>
      <c r="BN88" s="683">
        <v>0</v>
      </c>
      <c r="BO88" s="683">
        <v>0</v>
      </c>
      <c r="BP88" s="683">
        <v>0</v>
      </c>
      <c r="BQ88" s="683">
        <v>0</v>
      </c>
      <c r="BR88" s="683">
        <v>0</v>
      </c>
      <c r="BS88" s="683">
        <v>0</v>
      </c>
      <c r="BT88" s="684">
        <v>0</v>
      </c>
    </row>
    <row r="89" spans="2:73">
      <c r="B89" s="675"/>
      <c r="C89" s="675" t="s">
        <v>114</v>
      </c>
      <c r="D89" s="675"/>
      <c r="E89" s="675" t="s">
        <v>1055</v>
      </c>
      <c r="F89" s="675" t="s">
        <v>29</v>
      </c>
      <c r="G89" s="675"/>
      <c r="H89" s="675">
        <v>2016</v>
      </c>
      <c r="I89" s="630" t="s">
        <v>568</v>
      </c>
      <c r="J89" s="630" t="s">
        <v>581</v>
      </c>
      <c r="K89" s="619"/>
      <c r="L89" s="679">
        <v>0</v>
      </c>
      <c r="M89" s="680">
        <v>0</v>
      </c>
      <c r="N89" s="680">
        <v>0</v>
      </c>
      <c r="O89" s="680">
        <v>0</v>
      </c>
      <c r="P89" s="680">
        <v>0</v>
      </c>
      <c r="Q89" s="680">
        <v>48</v>
      </c>
      <c r="R89" s="680">
        <v>48</v>
      </c>
      <c r="S89" s="680">
        <v>48</v>
      </c>
      <c r="T89" s="680">
        <v>48</v>
      </c>
      <c r="U89" s="680">
        <v>48</v>
      </c>
      <c r="V89" s="680">
        <v>48</v>
      </c>
      <c r="W89" s="680">
        <v>48</v>
      </c>
      <c r="X89" s="680">
        <v>48</v>
      </c>
      <c r="Y89" s="680">
        <v>48</v>
      </c>
      <c r="Z89" s="680">
        <v>48</v>
      </c>
      <c r="AA89" s="680">
        <v>48</v>
      </c>
      <c r="AB89" s="680">
        <v>48</v>
      </c>
      <c r="AC89" s="680">
        <v>48</v>
      </c>
      <c r="AD89" s="680">
        <v>48</v>
      </c>
      <c r="AE89" s="680">
        <v>48</v>
      </c>
      <c r="AF89" s="680">
        <v>48</v>
      </c>
      <c r="AG89" s="680">
        <v>48</v>
      </c>
      <c r="AH89" s="680">
        <v>48</v>
      </c>
      <c r="AI89" s="680">
        <v>45</v>
      </c>
      <c r="AJ89" s="680">
        <v>0</v>
      </c>
      <c r="AK89" s="680">
        <v>0</v>
      </c>
      <c r="AL89" s="680">
        <v>0</v>
      </c>
      <c r="AM89" s="680">
        <v>0</v>
      </c>
      <c r="AN89" s="680">
        <v>0</v>
      </c>
      <c r="AO89" s="681">
        <v>0</v>
      </c>
      <c r="AP89" s="619"/>
      <c r="AQ89" s="676">
        <v>0</v>
      </c>
      <c r="AR89" s="677">
        <v>0</v>
      </c>
      <c r="AS89" s="677">
        <v>0</v>
      </c>
      <c r="AT89" s="677">
        <v>0</v>
      </c>
      <c r="AU89" s="677">
        <v>0</v>
      </c>
      <c r="AV89" s="677">
        <v>165327</v>
      </c>
      <c r="AW89" s="677">
        <v>165327</v>
      </c>
      <c r="AX89" s="677">
        <v>165327</v>
      </c>
      <c r="AY89" s="677">
        <v>165327</v>
      </c>
      <c r="AZ89" s="677">
        <v>165327</v>
      </c>
      <c r="BA89" s="677">
        <v>165327</v>
      </c>
      <c r="BB89" s="677">
        <v>165327</v>
      </c>
      <c r="BC89" s="677">
        <v>165327</v>
      </c>
      <c r="BD89" s="677">
        <v>165327</v>
      </c>
      <c r="BE89" s="677">
        <v>165327</v>
      </c>
      <c r="BF89" s="677">
        <v>165327</v>
      </c>
      <c r="BG89" s="677">
        <v>165327</v>
      </c>
      <c r="BH89" s="677">
        <v>165327</v>
      </c>
      <c r="BI89" s="677">
        <v>165327</v>
      </c>
      <c r="BJ89" s="677">
        <v>165327</v>
      </c>
      <c r="BK89" s="677">
        <v>165327</v>
      </c>
      <c r="BL89" s="677">
        <v>165327</v>
      </c>
      <c r="BM89" s="677">
        <v>165327</v>
      </c>
      <c r="BN89" s="677">
        <v>162656</v>
      </c>
      <c r="BO89" s="677">
        <v>0</v>
      </c>
      <c r="BP89" s="677">
        <v>0</v>
      </c>
      <c r="BQ89" s="677">
        <v>0</v>
      </c>
      <c r="BR89" s="677">
        <v>0</v>
      </c>
      <c r="BS89" s="677">
        <v>0</v>
      </c>
      <c r="BT89" s="678">
        <v>0</v>
      </c>
    </row>
    <row r="90" spans="2:73">
      <c r="B90" s="675"/>
      <c r="C90" s="675" t="s">
        <v>118</v>
      </c>
      <c r="D90" s="675"/>
      <c r="E90" s="675" t="s">
        <v>1055</v>
      </c>
      <c r="F90" s="675" t="s">
        <v>1051</v>
      </c>
      <c r="G90" s="675"/>
      <c r="H90" s="675">
        <v>2016</v>
      </c>
      <c r="I90" s="630" t="s">
        <v>568</v>
      </c>
      <c r="J90" s="630" t="s">
        <v>581</v>
      </c>
      <c r="K90" s="619"/>
      <c r="L90" s="679">
        <v>0</v>
      </c>
      <c r="M90" s="680">
        <v>0</v>
      </c>
      <c r="N90" s="680">
        <v>0</v>
      </c>
      <c r="O90" s="680">
        <v>0</v>
      </c>
      <c r="P90" s="680">
        <v>0</v>
      </c>
      <c r="Q90" s="680">
        <v>89</v>
      </c>
      <c r="R90" s="680">
        <v>87</v>
      </c>
      <c r="S90" s="680">
        <v>87</v>
      </c>
      <c r="T90" s="680">
        <v>87</v>
      </c>
      <c r="U90" s="680">
        <v>87</v>
      </c>
      <c r="V90" s="680">
        <v>81</v>
      </c>
      <c r="W90" s="680">
        <v>81</v>
      </c>
      <c r="X90" s="680">
        <v>81</v>
      </c>
      <c r="Y90" s="680">
        <v>81</v>
      </c>
      <c r="Z90" s="680">
        <v>81</v>
      </c>
      <c r="AA90" s="680">
        <v>81</v>
      </c>
      <c r="AB90" s="680">
        <v>67</v>
      </c>
      <c r="AC90" s="680">
        <v>44</v>
      </c>
      <c r="AD90" s="680">
        <v>44</v>
      </c>
      <c r="AE90" s="680">
        <v>12</v>
      </c>
      <c r="AF90" s="680">
        <v>0</v>
      </c>
      <c r="AG90" s="680">
        <v>0</v>
      </c>
      <c r="AH90" s="680">
        <v>0</v>
      </c>
      <c r="AI90" s="680">
        <v>0</v>
      </c>
      <c r="AJ90" s="680">
        <v>0</v>
      </c>
      <c r="AK90" s="680">
        <v>0</v>
      </c>
      <c r="AL90" s="680">
        <v>0</v>
      </c>
      <c r="AM90" s="680">
        <v>0</v>
      </c>
      <c r="AN90" s="680">
        <v>0</v>
      </c>
      <c r="AO90" s="681">
        <v>0</v>
      </c>
      <c r="AP90" s="619"/>
      <c r="AQ90" s="679">
        <v>0</v>
      </c>
      <c r="AR90" s="680">
        <v>0</v>
      </c>
      <c r="AS90" s="680">
        <v>0</v>
      </c>
      <c r="AT90" s="680">
        <v>0</v>
      </c>
      <c r="AU90" s="680">
        <v>0</v>
      </c>
      <c r="AV90" s="680">
        <v>685419</v>
      </c>
      <c r="AW90" s="680">
        <v>678724</v>
      </c>
      <c r="AX90" s="680">
        <v>678724</v>
      </c>
      <c r="AY90" s="680">
        <v>678724</v>
      </c>
      <c r="AZ90" s="680">
        <v>678724</v>
      </c>
      <c r="BA90" s="680">
        <v>644707</v>
      </c>
      <c r="BB90" s="680">
        <v>644707</v>
      </c>
      <c r="BC90" s="680">
        <v>644707</v>
      </c>
      <c r="BD90" s="680">
        <v>644707</v>
      </c>
      <c r="BE90" s="680">
        <v>644707</v>
      </c>
      <c r="BF90" s="680">
        <v>644707</v>
      </c>
      <c r="BG90" s="680">
        <v>585819</v>
      </c>
      <c r="BH90" s="680">
        <v>193303</v>
      </c>
      <c r="BI90" s="680">
        <v>193303</v>
      </c>
      <c r="BJ90" s="680">
        <v>43254</v>
      </c>
      <c r="BK90" s="680">
        <v>0</v>
      </c>
      <c r="BL90" s="680">
        <v>0</v>
      </c>
      <c r="BM90" s="680">
        <v>0</v>
      </c>
      <c r="BN90" s="680">
        <v>0</v>
      </c>
      <c r="BO90" s="680">
        <v>0</v>
      </c>
      <c r="BP90" s="680">
        <v>0</v>
      </c>
      <c r="BQ90" s="680">
        <v>0</v>
      </c>
      <c r="BR90" s="680">
        <v>0</v>
      </c>
      <c r="BS90" s="680">
        <v>0</v>
      </c>
      <c r="BT90" s="681">
        <v>0</v>
      </c>
    </row>
    <row r="91" spans="2:73">
      <c r="B91" s="675"/>
      <c r="C91" s="675" t="s">
        <v>118</v>
      </c>
      <c r="D91" s="675"/>
      <c r="E91" s="675" t="s">
        <v>1055</v>
      </c>
      <c r="F91" s="675" t="s">
        <v>1051</v>
      </c>
      <c r="G91" s="675"/>
      <c r="H91" s="675">
        <v>2015</v>
      </c>
      <c r="I91" s="630" t="s">
        <v>569</v>
      </c>
      <c r="J91" s="630" t="s">
        <v>574</v>
      </c>
      <c r="K91" s="619"/>
      <c r="L91" s="679"/>
      <c r="M91" s="680"/>
      <c r="N91" s="680"/>
      <c r="O91" s="680"/>
      <c r="P91" s="680">
        <v>0</v>
      </c>
      <c r="Q91" s="680">
        <v>0</v>
      </c>
      <c r="R91" s="680">
        <v>0</v>
      </c>
      <c r="S91" s="680">
        <v>0</v>
      </c>
      <c r="T91" s="680">
        <v>0</v>
      </c>
      <c r="U91" s="680">
        <v>0</v>
      </c>
      <c r="V91" s="680">
        <v>1</v>
      </c>
      <c r="W91" s="680">
        <v>1</v>
      </c>
      <c r="X91" s="680">
        <v>1</v>
      </c>
      <c r="Y91" s="680">
        <v>1</v>
      </c>
      <c r="Z91" s="680">
        <v>0</v>
      </c>
      <c r="AA91" s="680">
        <v>0</v>
      </c>
      <c r="AB91" s="680">
        <v>0</v>
      </c>
      <c r="AC91" s="680">
        <v>0</v>
      </c>
      <c r="AD91" s="680">
        <v>0</v>
      </c>
      <c r="AE91" s="680">
        <v>0</v>
      </c>
      <c r="AF91" s="680">
        <v>0</v>
      </c>
      <c r="AG91" s="680">
        <v>0</v>
      </c>
      <c r="AH91" s="680">
        <v>0</v>
      </c>
      <c r="AI91" s="680">
        <v>0</v>
      </c>
      <c r="AJ91" s="680">
        <v>0</v>
      </c>
      <c r="AK91" s="680">
        <v>0</v>
      </c>
      <c r="AL91" s="680">
        <v>0</v>
      </c>
      <c r="AM91" s="680"/>
      <c r="AN91" s="680"/>
      <c r="AO91" s="681"/>
      <c r="AP91" s="619"/>
      <c r="AQ91" s="679"/>
      <c r="AR91" s="680"/>
      <c r="AS91" s="680"/>
      <c r="AT91" s="680"/>
      <c r="AU91" s="680">
        <v>0</v>
      </c>
      <c r="AV91" s="680">
        <v>0</v>
      </c>
      <c r="AW91" s="680">
        <v>0</v>
      </c>
      <c r="AX91" s="680">
        <v>0</v>
      </c>
      <c r="AY91" s="680">
        <v>0</v>
      </c>
      <c r="AZ91" s="680">
        <v>0</v>
      </c>
      <c r="BA91" s="680">
        <v>9448</v>
      </c>
      <c r="BB91" s="680">
        <v>9448</v>
      </c>
      <c r="BC91" s="680">
        <v>9448</v>
      </c>
      <c r="BD91" s="680">
        <v>6659</v>
      </c>
      <c r="BE91" s="680">
        <v>0</v>
      </c>
      <c r="BF91" s="680">
        <v>0</v>
      </c>
      <c r="BG91" s="680">
        <v>0</v>
      </c>
      <c r="BH91" s="680">
        <v>0</v>
      </c>
      <c r="BI91" s="680">
        <v>0</v>
      </c>
      <c r="BJ91" s="680">
        <v>0</v>
      </c>
      <c r="BK91" s="680">
        <v>0</v>
      </c>
      <c r="BL91" s="680">
        <v>0</v>
      </c>
      <c r="BM91" s="680">
        <v>0</v>
      </c>
      <c r="BN91" s="680">
        <v>0</v>
      </c>
      <c r="BO91" s="680"/>
      <c r="BP91" s="680"/>
      <c r="BQ91" s="680"/>
      <c r="BR91" s="680"/>
      <c r="BS91" s="680"/>
      <c r="BT91" s="681"/>
    </row>
    <row r="92" spans="2:73">
      <c r="B92" s="675"/>
      <c r="C92" s="675" t="s">
        <v>100</v>
      </c>
      <c r="D92" s="675"/>
      <c r="E92" s="675" t="s">
        <v>1055</v>
      </c>
      <c r="F92" s="675" t="s">
        <v>1051</v>
      </c>
      <c r="G92" s="675"/>
      <c r="H92" s="675">
        <v>2015</v>
      </c>
      <c r="I92" s="630" t="s">
        <v>569</v>
      </c>
      <c r="J92" s="630" t="s">
        <v>574</v>
      </c>
      <c r="K92" s="619"/>
      <c r="L92" s="679"/>
      <c r="M92" s="680"/>
      <c r="N92" s="680"/>
      <c r="O92" s="680"/>
      <c r="P92" s="680">
        <v>-28</v>
      </c>
      <c r="Q92" s="680">
        <v>-28</v>
      </c>
      <c r="R92" s="680">
        <v>-20</v>
      </c>
      <c r="S92" s="680">
        <v>-20</v>
      </c>
      <c r="T92" s="680">
        <v>-20</v>
      </c>
      <c r="U92" s="680">
        <v>-20</v>
      </c>
      <c r="V92" s="680">
        <v>-20</v>
      </c>
      <c r="W92" s="680">
        <v>-20</v>
      </c>
      <c r="X92" s="680">
        <v>-20</v>
      </c>
      <c r="Y92" s="680">
        <v>-19</v>
      </c>
      <c r="Z92" s="680">
        <v>-16</v>
      </c>
      <c r="AA92" s="680">
        <v>-16</v>
      </c>
      <c r="AB92" s="680">
        <v>-14</v>
      </c>
      <c r="AC92" s="680">
        <v>-14</v>
      </c>
      <c r="AD92" s="680">
        <v>-14</v>
      </c>
      <c r="AE92" s="680">
        <v>-14</v>
      </c>
      <c r="AF92" s="680">
        <v>-14</v>
      </c>
      <c r="AG92" s="680">
        <v>-14</v>
      </c>
      <c r="AH92" s="680">
        <v>-14</v>
      </c>
      <c r="AI92" s="680">
        <v>-14</v>
      </c>
      <c r="AJ92" s="680">
        <v>0</v>
      </c>
      <c r="AK92" s="680">
        <v>0</v>
      </c>
      <c r="AL92" s="680">
        <v>0</v>
      </c>
      <c r="AM92" s="680"/>
      <c r="AN92" s="680"/>
      <c r="AO92" s="681"/>
      <c r="AP92" s="619"/>
      <c r="AQ92" s="679"/>
      <c r="AR92" s="680"/>
      <c r="AS92" s="680"/>
      <c r="AT92" s="680"/>
      <c r="AU92" s="680">
        <v>-108625</v>
      </c>
      <c r="AV92" s="680">
        <v>-108625</v>
      </c>
      <c r="AW92" s="680">
        <v>-106447</v>
      </c>
      <c r="AX92" s="680">
        <v>-81187</v>
      </c>
      <c r="AY92" s="680">
        <v>-81187</v>
      </c>
      <c r="AZ92" s="680">
        <v>-81187</v>
      </c>
      <c r="BA92" s="680">
        <v>-65028</v>
      </c>
      <c r="BB92" s="680">
        <v>-65028</v>
      </c>
      <c r="BC92" s="680">
        <v>-65028</v>
      </c>
      <c r="BD92" s="680">
        <v>-69894</v>
      </c>
      <c r="BE92" s="680">
        <v>-69894</v>
      </c>
      <c r="BF92" s="680">
        <v>-69894</v>
      </c>
      <c r="BG92" s="680">
        <v>-69894</v>
      </c>
      <c r="BH92" s="680">
        <v>-69894</v>
      </c>
      <c r="BI92" s="680">
        <v>-69894</v>
      </c>
      <c r="BJ92" s="680">
        <v>-69894</v>
      </c>
      <c r="BK92" s="680">
        <v>-69894</v>
      </c>
      <c r="BL92" s="680">
        <v>-69894</v>
      </c>
      <c r="BM92" s="680">
        <v>-69894</v>
      </c>
      <c r="BN92" s="680">
        <v>-69894</v>
      </c>
      <c r="BO92" s="680"/>
      <c r="BP92" s="680"/>
      <c r="BQ92" s="680"/>
      <c r="BR92" s="680"/>
      <c r="BS92" s="680"/>
      <c r="BT92" s="681"/>
    </row>
    <row r="93" spans="2:73">
      <c r="B93" s="675"/>
      <c r="C93" s="675" t="s">
        <v>101</v>
      </c>
      <c r="D93" s="675"/>
      <c r="E93" s="675" t="s">
        <v>1055</v>
      </c>
      <c r="F93" s="675" t="s">
        <v>1051</v>
      </c>
      <c r="G93" s="675"/>
      <c r="H93" s="675">
        <v>2015</v>
      </c>
      <c r="I93" s="630" t="s">
        <v>569</v>
      </c>
      <c r="J93" s="630" t="s">
        <v>574</v>
      </c>
      <c r="K93" s="619"/>
      <c r="L93" s="679"/>
      <c r="M93" s="680"/>
      <c r="N93" s="680"/>
      <c r="O93" s="680"/>
      <c r="P93" s="680">
        <v>-11</v>
      </c>
      <c r="Q93" s="680">
        <v>-5</v>
      </c>
      <c r="R93" s="680">
        <v>2</v>
      </c>
      <c r="S93" s="680">
        <v>4</v>
      </c>
      <c r="T93" s="680">
        <v>4</v>
      </c>
      <c r="U93" s="680">
        <v>4</v>
      </c>
      <c r="V93" s="680">
        <v>4</v>
      </c>
      <c r="W93" s="680">
        <v>4</v>
      </c>
      <c r="X93" s="680">
        <v>4</v>
      </c>
      <c r="Y93" s="680">
        <v>4</v>
      </c>
      <c r="Z93" s="680">
        <v>4</v>
      </c>
      <c r="AA93" s="680">
        <v>3</v>
      </c>
      <c r="AB93" s="680">
        <v>0</v>
      </c>
      <c r="AC93" s="680">
        <v>0</v>
      </c>
      <c r="AD93" s="680">
        <v>0</v>
      </c>
      <c r="AE93" s="680">
        <v>0</v>
      </c>
      <c r="AF93" s="680">
        <v>0</v>
      </c>
      <c r="AG93" s="680">
        <v>0</v>
      </c>
      <c r="AH93" s="680">
        <v>0</v>
      </c>
      <c r="AI93" s="680">
        <v>0</v>
      </c>
      <c r="AJ93" s="680">
        <v>0</v>
      </c>
      <c r="AK93" s="680">
        <v>0</v>
      </c>
      <c r="AL93" s="680">
        <v>0</v>
      </c>
      <c r="AM93" s="680"/>
      <c r="AN93" s="680"/>
      <c r="AO93" s="681"/>
      <c r="AP93" s="619"/>
      <c r="AQ93" s="679"/>
      <c r="AR93" s="680"/>
      <c r="AS93" s="680"/>
      <c r="AT93" s="680"/>
      <c r="AU93" s="680">
        <v>-46375</v>
      </c>
      <c r="AV93" s="680">
        <v>-19784</v>
      </c>
      <c r="AW93" s="680">
        <v>8869</v>
      </c>
      <c r="AX93" s="680">
        <v>15273</v>
      </c>
      <c r="AY93" s="680">
        <v>15273</v>
      </c>
      <c r="AZ93" s="680">
        <v>15273</v>
      </c>
      <c r="BA93" s="680">
        <v>15273</v>
      </c>
      <c r="BB93" s="680">
        <v>15273</v>
      </c>
      <c r="BC93" s="680">
        <v>15273</v>
      </c>
      <c r="BD93" s="680">
        <v>15273</v>
      </c>
      <c r="BE93" s="680">
        <v>15273</v>
      </c>
      <c r="BF93" s="680">
        <v>15273</v>
      </c>
      <c r="BG93" s="680">
        <v>0</v>
      </c>
      <c r="BH93" s="680">
        <v>0</v>
      </c>
      <c r="BI93" s="680">
        <v>0</v>
      </c>
      <c r="BJ93" s="680">
        <v>0</v>
      </c>
      <c r="BK93" s="680">
        <v>0</v>
      </c>
      <c r="BL93" s="680">
        <v>0</v>
      </c>
      <c r="BM93" s="680">
        <v>0</v>
      </c>
      <c r="BN93" s="680">
        <v>0</v>
      </c>
      <c r="BO93" s="680"/>
      <c r="BP93" s="680"/>
      <c r="BQ93" s="680"/>
      <c r="BR93" s="680"/>
      <c r="BS93" s="680"/>
      <c r="BT93" s="681"/>
    </row>
    <row r="94" spans="2:73">
      <c r="B94" s="675"/>
      <c r="C94" s="675" t="s">
        <v>113</v>
      </c>
      <c r="D94" s="675"/>
      <c r="E94" s="675" t="s">
        <v>1055</v>
      </c>
      <c r="F94" s="675" t="s">
        <v>29</v>
      </c>
      <c r="G94" s="675"/>
      <c r="H94" s="675">
        <v>2016</v>
      </c>
      <c r="I94" s="630" t="s">
        <v>569</v>
      </c>
      <c r="J94" s="630" t="s">
        <v>574</v>
      </c>
      <c r="K94" s="619"/>
      <c r="L94" s="679"/>
      <c r="M94" s="680"/>
      <c r="N94" s="680"/>
      <c r="O94" s="680"/>
      <c r="P94" s="680"/>
      <c r="Q94" s="680">
        <v>6</v>
      </c>
      <c r="R94" s="680">
        <v>6</v>
      </c>
      <c r="S94" s="680">
        <v>6</v>
      </c>
      <c r="T94" s="680">
        <v>6</v>
      </c>
      <c r="U94" s="680">
        <v>6</v>
      </c>
      <c r="V94" s="680">
        <v>6</v>
      </c>
      <c r="W94" s="680">
        <v>6</v>
      </c>
      <c r="X94" s="680">
        <v>6</v>
      </c>
      <c r="Y94" s="680">
        <v>6</v>
      </c>
      <c r="Z94" s="680">
        <v>6</v>
      </c>
      <c r="AA94" s="680">
        <v>6</v>
      </c>
      <c r="AB94" s="680">
        <v>6</v>
      </c>
      <c r="AC94" s="680">
        <v>6</v>
      </c>
      <c r="AD94" s="680">
        <v>6</v>
      </c>
      <c r="AE94" s="680">
        <v>6</v>
      </c>
      <c r="AF94" s="680">
        <v>6</v>
      </c>
      <c r="AG94" s="680">
        <v>2</v>
      </c>
      <c r="AH94" s="680">
        <v>0</v>
      </c>
      <c r="AI94" s="680">
        <v>0</v>
      </c>
      <c r="AJ94" s="680"/>
      <c r="AK94" s="680"/>
      <c r="AL94" s="680"/>
      <c r="AM94" s="680"/>
      <c r="AN94" s="680"/>
      <c r="AO94" s="681"/>
      <c r="AP94" s="619"/>
      <c r="AQ94" s="679"/>
      <c r="AR94" s="680"/>
      <c r="AS94" s="680"/>
      <c r="AT94" s="680"/>
      <c r="AU94" s="680"/>
      <c r="AV94" s="680">
        <v>98536</v>
      </c>
      <c r="AW94" s="680">
        <v>98536</v>
      </c>
      <c r="AX94" s="680">
        <v>98536</v>
      </c>
      <c r="AY94" s="680">
        <v>98536</v>
      </c>
      <c r="AZ94" s="680">
        <v>98536</v>
      </c>
      <c r="BA94" s="680">
        <v>98536</v>
      </c>
      <c r="BB94" s="680">
        <v>98536</v>
      </c>
      <c r="BC94" s="680">
        <v>98529</v>
      </c>
      <c r="BD94" s="680">
        <v>98529</v>
      </c>
      <c r="BE94" s="680">
        <v>98625</v>
      </c>
      <c r="BF94" s="680">
        <v>98672</v>
      </c>
      <c r="BG94" s="680">
        <v>98746</v>
      </c>
      <c r="BH94" s="680">
        <v>98746</v>
      </c>
      <c r="BI94" s="680">
        <v>98533</v>
      </c>
      <c r="BJ94" s="680">
        <v>87693</v>
      </c>
      <c r="BK94" s="680">
        <v>87693</v>
      </c>
      <c r="BL94" s="680">
        <v>28747</v>
      </c>
      <c r="BM94" s="680">
        <v>0</v>
      </c>
      <c r="BN94" s="680">
        <v>0</v>
      </c>
      <c r="BO94" s="680"/>
      <c r="BP94" s="680"/>
      <c r="BQ94" s="680"/>
      <c r="BR94" s="680"/>
      <c r="BS94" s="680"/>
      <c r="BT94" s="681"/>
    </row>
    <row r="95" spans="2:73">
      <c r="B95" s="675"/>
      <c r="C95" s="675" t="s">
        <v>1057</v>
      </c>
      <c r="D95" s="675"/>
      <c r="E95" s="675" t="s">
        <v>1055</v>
      </c>
      <c r="F95" s="675" t="s">
        <v>29</v>
      </c>
      <c r="G95" s="675"/>
      <c r="H95" s="675">
        <v>2016</v>
      </c>
      <c r="I95" s="630" t="s">
        <v>569</v>
      </c>
      <c r="J95" s="630" t="s">
        <v>574</v>
      </c>
      <c r="K95" s="619"/>
      <c r="L95" s="679"/>
      <c r="M95" s="680"/>
      <c r="N95" s="680"/>
      <c r="O95" s="680"/>
      <c r="P95" s="680"/>
      <c r="Q95" s="680">
        <v>0</v>
      </c>
      <c r="R95" s="680">
        <v>0</v>
      </c>
      <c r="S95" s="680">
        <v>0</v>
      </c>
      <c r="T95" s="680">
        <v>0</v>
      </c>
      <c r="U95" s="680">
        <v>0</v>
      </c>
      <c r="V95" s="680">
        <v>0</v>
      </c>
      <c r="W95" s="680">
        <v>0</v>
      </c>
      <c r="X95" s="680">
        <v>0</v>
      </c>
      <c r="Y95" s="680">
        <v>0</v>
      </c>
      <c r="Z95" s="680">
        <v>0</v>
      </c>
      <c r="AA95" s="680">
        <v>0</v>
      </c>
      <c r="AB95" s="680">
        <v>0</v>
      </c>
      <c r="AC95" s="680">
        <v>0</v>
      </c>
      <c r="AD95" s="680">
        <v>0</v>
      </c>
      <c r="AE95" s="680">
        <v>0</v>
      </c>
      <c r="AF95" s="680">
        <v>0</v>
      </c>
      <c r="AG95" s="680">
        <v>0</v>
      </c>
      <c r="AH95" s="680">
        <v>0</v>
      </c>
      <c r="AI95" s="680">
        <v>0</v>
      </c>
      <c r="AJ95" s="680"/>
      <c r="AK95" s="680"/>
      <c r="AL95" s="680"/>
      <c r="AM95" s="680"/>
      <c r="AN95" s="680"/>
      <c r="AO95" s="681"/>
      <c r="AP95" s="619"/>
      <c r="AQ95" s="679"/>
      <c r="AR95" s="680"/>
      <c r="AS95" s="680"/>
      <c r="AT95" s="680"/>
      <c r="AU95" s="680"/>
      <c r="AV95" s="680">
        <v>1399</v>
      </c>
      <c r="AW95" s="680">
        <v>1399</v>
      </c>
      <c r="AX95" s="680">
        <v>1399</v>
      </c>
      <c r="AY95" s="680">
        <v>1399</v>
      </c>
      <c r="AZ95" s="680">
        <v>1399</v>
      </c>
      <c r="BA95" s="680">
        <v>1399</v>
      </c>
      <c r="BB95" s="680">
        <v>1399</v>
      </c>
      <c r="BC95" s="680">
        <v>1399</v>
      </c>
      <c r="BD95" s="680">
        <v>1399</v>
      </c>
      <c r="BE95" s="680">
        <v>1399</v>
      </c>
      <c r="BF95" s="680">
        <v>1399</v>
      </c>
      <c r="BG95" s="680">
        <v>1399</v>
      </c>
      <c r="BH95" s="680">
        <v>1399</v>
      </c>
      <c r="BI95" s="680">
        <v>1399</v>
      </c>
      <c r="BJ95" s="680">
        <v>1399</v>
      </c>
      <c r="BK95" s="680">
        <v>1399</v>
      </c>
      <c r="BL95" s="680">
        <v>1399</v>
      </c>
      <c r="BM95" s="680">
        <v>1399</v>
      </c>
      <c r="BN95" s="680">
        <v>1367</v>
      </c>
      <c r="BO95" s="680"/>
      <c r="BP95" s="680"/>
      <c r="BQ95" s="680"/>
      <c r="BR95" s="680"/>
      <c r="BS95" s="680"/>
      <c r="BT95" s="681"/>
    </row>
    <row r="96" spans="2:73">
      <c r="B96" s="675"/>
      <c r="C96" s="675" t="s">
        <v>118</v>
      </c>
      <c r="D96" s="675"/>
      <c r="E96" s="675" t="s">
        <v>1055</v>
      </c>
      <c r="F96" s="675" t="s">
        <v>1051</v>
      </c>
      <c r="G96" s="675"/>
      <c r="H96" s="675">
        <v>2016</v>
      </c>
      <c r="I96" s="630" t="s">
        <v>569</v>
      </c>
      <c r="J96" s="630" t="s">
        <v>574</v>
      </c>
      <c r="K96" s="619"/>
      <c r="L96" s="679"/>
      <c r="M96" s="680"/>
      <c r="N96" s="680"/>
      <c r="O96" s="680"/>
      <c r="P96" s="680"/>
      <c r="Q96" s="680">
        <v>38</v>
      </c>
      <c r="R96" s="680">
        <v>39</v>
      </c>
      <c r="S96" s="680">
        <v>39</v>
      </c>
      <c r="T96" s="680">
        <v>39</v>
      </c>
      <c r="U96" s="680">
        <v>39</v>
      </c>
      <c r="V96" s="680">
        <v>39</v>
      </c>
      <c r="W96" s="680">
        <v>39</v>
      </c>
      <c r="X96" s="680">
        <v>39</v>
      </c>
      <c r="Y96" s="680">
        <v>39</v>
      </c>
      <c r="Z96" s="680">
        <v>39</v>
      </c>
      <c r="AA96" s="680">
        <v>39</v>
      </c>
      <c r="AB96" s="680">
        <v>32</v>
      </c>
      <c r="AC96" s="680">
        <v>0</v>
      </c>
      <c r="AD96" s="680">
        <v>0</v>
      </c>
      <c r="AE96" s="680">
        <v>0</v>
      </c>
      <c r="AF96" s="680">
        <v>0</v>
      </c>
      <c r="AG96" s="680">
        <v>0</v>
      </c>
      <c r="AH96" s="680">
        <v>0</v>
      </c>
      <c r="AI96" s="680">
        <v>0</v>
      </c>
      <c r="AJ96" s="680"/>
      <c r="AK96" s="680"/>
      <c r="AL96" s="680"/>
      <c r="AM96" s="680"/>
      <c r="AN96" s="680"/>
      <c r="AO96" s="681"/>
      <c r="AP96" s="619"/>
      <c r="AQ96" s="679"/>
      <c r="AR96" s="680"/>
      <c r="AS96" s="680"/>
      <c r="AT96" s="680"/>
      <c r="AU96" s="680"/>
      <c r="AV96" s="680">
        <v>178177</v>
      </c>
      <c r="AW96" s="680">
        <v>184872</v>
      </c>
      <c r="AX96" s="680">
        <v>184872</v>
      </c>
      <c r="AY96" s="680">
        <v>184872</v>
      </c>
      <c r="AZ96" s="680">
        <v>184872</v>
      </c>
      <c r="BA96" s="680">
        <v>184872</v>
      </c>
      <c r="BB96" s="680">
        <v>184872</v>
      </c>
      <c r="BC96" s="680">
        <v>184872</v>
      </c>
      <c r="BD96" s="680">
        <v>184872</v>
      </c>
      <c r="BE96" s="680">
        <v>184872</v>
      </c>
      <c r="BF96" s="680">
        <v>184872</v>
      </c>
      <c r="BG96" s="680">
        <v>177076</v>
      </c>
      <c r="BH96" s="680">
        <v>0</v>
      </c>
      <c r="BI96" s="680">
        <v>0</v>
      </c>
      <c r="BJ96" s="680">
        <v>0</v>
      </c>
      <c r="BK96" s="680">
        <v>0</v>
      </c>
      <c r="BL96" s="680">
        <v>0</v>
      </c>
      <c r="BM96" s="680">
        <v>0</v>
      </c>
      <c r="BN96" s="680">
        <v>0</v>
      </c>
      <c r="BO96" s="680"/>
      <c r="BP96" s="680"/>
      <c r="BQ96" s="680"/>
      <c r="BR96" s="680"/>
      <c r="BS96" s="680"/>
      <c r="BT96" s="681"/>
    </row>
    <row r="97" spans="2:73">
      <c r="B97" s="675"/>
      <c r="C97" s="675" t="s">
        <v>124</v>
      </c>
      <c r="D97" s="675"/>
      <c r="E97" s="675" t="s">
        <v>1055</v>
      </c>
      <c r="F97" s="675" t="s">
        <v>1051</v>
      </c>
      <c r="G97" s="675"/>
      <c r="H97" s="675">
        <v>2016</v>
      </c>
      <c r="I97" s="630" t="s">
        <v>569</v>
      </c>
      <c r="J97" s="630" t="s">
        <v>574</v>
      </c>
      <c r="K97" s="619"/>
      <c r="L97" s="679"/>
      <c r="M97" s="680"/>
      <c r="N97" s="680"/>
      <c r="O97" s="680"/>
      <c r="P97" s="680"/>
      <c r="Q97" s="680">
        <v>0</v>
      </c>
      <c r="R97" s="680">
        <v>0</v>
      </c>
      <c r="S97" s="680">
        <v>0</v>
      </c>
      <c r="T97" s="680">
        <v>0</v>
      </c>
      <c r="U97" s="680">
        <v>0</v>
      </c>
      <c r="V97" s="680">
        <v>0</v>
      </c>
      <c r="W97" s="680">
        <v>0</v>
      </c>
      <c r="X97" s="680">
        <v>0</v>
      </c>
      <c r="Y97" s="680">
        <v>0</v>
      </c>
      <c r="Z97" s="680">
        <v>0</v>
      </c>
      <c r="AA97" s="680">
        <v>0</v>
      </c>
      <c r="AB97" s="680">
        <v>0</v>
      </c>
      <c r="AC97" s="680">
        <v>0</v>
      </c>
      <c r="AD97" s="680">
        <v>0</v>
      </c>
      <c r="AE97" s="680">
        <v>0</v>
      </c>
      <c r="AF97" s="680">
        <v>0</v>
      </c>
      <c r="AG97" s="680">
        <v>0</v>
      </c>
      <c r="AH97" s="680">
        <v>0</v>
      </c>
      <c r="AI97" s="680">
        <v>0</v>
      </c>
      <c r="AJ97" s="680"/>
      <c r="AK97" s="680"/>
      <c r="AL97" s="680"/>
      <c r="AM97" s="680"/>
      <c r="AN97" s="680"/>
      <c r="AO97" s="681"/>
      <c r="AP97" s="619"/>
      <c r="AQ97" s="679"/>
      <c r="AR97" s="680"/>
      <c r="AS97" s="680"/>
      <c r="AT97" s="680"/>
      <c r="AU97" s="680"/>
      <c r="AV97" s="680">
        <v>971</v>
      </c>
      <c r="AW97" s="680">
        <v>971</v>
      </c>
      <c r="AX97" s="680">
        <v>971</v>
      </c>
      <c r="AY97" s="680">
        <v>971</v>
      </c>
      <c r="AZ97" s="680">
        <v>971</v>
      </c>
      <c r="BA97" s="680">
        <v>971</v>
      </c>
      <c r="BB97" s="680">
        <v>971</v>
      </c>
      <c r="BC97" s="680">
        <v>971</v>
      </c>
      <c r="BD97" s="680">
        <v>971</v>
      </c>
      <c r="BE97" s="680">
        <v>971</v>
      </c>
      <c r="BF97" s="680">
        <v>971</v>
      </c>
      <c r="BG97" s="680">
        <v>971</v>
      </c>
      <c r="BH97" s="680">
        <v>971</v>
      </c>
      <c r="BI97" s="680">
        <v>971</v>
      </c>
      <c r="BJ97" s="680">
        <v>971</v>
      </c>
      <c r="BK97" s="680">
        <v>0</v>
      </c>
      <c r="BL97" s="680">
        <v>0</v>
      </c>
      <c r="BM97" s="680">
        <v>0</v>
      </c>
      <c r="BN97" s="680">
        <v>0</v>
      </c>
      <c r="BO97" s="680"/>
      <c r="BP97" s="680"/>
      <c r="BQ97" s="680"/>
      <c r="BR97" s="680"/>
      <c r="BS97" s="680"/>
      <c r="BT97" s="681"/>
    </row>
    <row r="98" spans="2:73" ht="15.75">
      <c r="B98" s="675"/>
      <c r="C98" s="675" t="s">
        <v>127</v>
      </c>
      <c r="D98" s="675"/>
      <c r="E98" s="675" t="s">
        <v>1055</v>
      </c>
      <c r="F98" s="675" t="s">
        <v>29</v>
      </c>
      <c r="G98" s="675"/>
      <c r="H98" s="675">
        <v>2016</v>
      </c>
      <c r="I98" s="630" t="s">
        <v>569</v>
      </c>
      <c r="J98" s="630" t="s">
        <v>574</v>
      </c>
      <c r="K98" s="619"/>
      <c r="L98" s="679"/>
      <c r="M98" s="680"/>
      <c r="N98" s="680"/>
      <c r="O98" s="680"/>
      <c r="P98" s="680"/>
      <c r="Q98" s="680">
        <v>0</v>
      </c>
      <c r="R98" s="680">
        <v>0</v>
      </c>
      <c r="S98" s="680">
        <v>0</v>
      </c>
      <c r="T98" s="680">
        <v>0</v>
      </c>
      <c r="U98" s="680">
        <v>0</v>
      </c>
      <c r="V98" s="680">
        <v>0</v>
      </c>
      <c r="W98" s="680">
        <v>0</v>
      </c>
      <c r="X98" s="680">
        <v>0</v>
      </c>
      <c r="Y98" s="680">
        <v>0</v>
      </c>
      <c r="Z98" s="680">
        <v>0</v>
      </c>
      <c r="AA98" s="680">
        <v>0</v>
      </c>
      <c r="AB98" s="680">
        <v>0</v>
      </c>
      <c r="AC98" s="680">
        <v>0</v>
      </c>
      <c r="AD98" s="680">
        <v>0</v>
      </c>
      <c r="AE98" s="680">
        <v>0</v>
      </c>
      <c r="AF98" s="680">
        <v>0</v>
      </c>
      <c r="AG98" s="680">
        <v>0</v>
      </c>
      <c r="AH98" s="680">
        <v>0</v>
      </c>
      <c r="AI98" s="680">
        <v>0</v>
      </c>
      <c r="AJ98" s="680"/>
      <c r="AK98" s="680"/>
      <c r="AL98" s="680"/>
      <c r="AM98" s="680"/>
      <c r="AN98" s="680"/>
      <c r="AO98" s="681"/>
      <c r="AP98" s="619"/>
      <c r="AQ98" s="679"/>
      <c r="AR98" s="680"/>
      <c r="AS98" s="680"/>
      <c r="AT98" s="680"/>
      <c r="AU98" s="680"/>
      <c r="AV98" s="680">
        <v>429218</v>
      </c>
      <c r="AW98" s="680">
        <v>0</v>
      </c>
      <c r="AX98" s="680">
        <v>0</v>
      </c>
      <c r="AY98" s="680">
        <v>0</v>
      </c>
      <c r="AZ98" s="680">
        <v>0</v>
      </c>
      <c r="BA98" s="680">
        <v>0</v>
      </c>
      <c r="BB98" s="680">
        <v>0</v>
      </c>
      <c r="BC98" s="680">
        <v>0</v>
      </c>
      <c r="BD98" s="680">
        <v>0</v>
      </c>
      <c r="BE98" s="680">
        <v>0</v>
      </c>
      <c r="BF98" s="680">
        <v>0</v>
      </c>
      <c r="BG98" s="680">
        <v>0</v>
      </c>
      <c r="BH98" s="680">
        <v>0</v>
      </c>
      <c r="BI98" s="680">
        <v>0</v>
      </c>
      <c r="BJ98" s="680">
        <v>0</v>
      </c>
      <c r="BK98" s="680">
        <v>0</v>
      </c>
      <c r="BL98" s="680">
        <v>0</v>
      </c>
      <c r="BM98" s="680">
        <v>0</v>
      </c>
      <c r="BN98" s="680">
        <v>0</v>
      </c>
      <c r="BO98" s="680"/>
      <c r="BP98" s="680"/>
      <c r="BQ98" s="680"/>
      <c r="BR98" s="680"/>
      <c r="BS98" s="680"/>
      <c r="BT98" s="681"/>
      <c r="BU98" s="160"/>
    </row>
    <row r="99" spans="2:73" ht="15.75">
      <c r="B99" s="675"/>
      <c r="C99" s="675" t="s">
        <v>113</v>
      </c>
      <c r="D99" s="675"/>
      <c r="E99" s="675" t="s">
        <v>1055</v>
      </c>
      <c r="F99" s="675" t="s">
        <v>29</v>
      </c>
      <c r="G99" s="675"/>
      <c r="H99" s="675">
        <v>2017</v>
      </c>
      <c r="I99" s="630" t="s">
        <v>569</v>
      </c>
      <c r="J99" s="630" t="s">
        <v>581</v>
      </c>
      <c r="K99" s="619"/>
      <c r="L99" s="679"/>
      <c r="M99" s="680"/>
      <c r="N99" s="680"/>
      <c r="O99" s="680"/>
      <c r="P99" s="680"/>
      <c r="Q99" s="680"/>
      <c r="R99" s="680">
        <v>103</v>
      </c>
      <c r="S99" s="680">
        <v>83</v>
      </c>
      <c r="T99" s="680">
        <v>83</v>
      </c>
      <c r="U99" s="680">
        <v>83</v>
      </c>
      <c r="V99" s="680">
        <v>83</v>
      </c>
      <c r="W99" s="680">
        <v>83</v>
      </c>
      <c r="X99" s="680">
        <v>83</v>
      </c>
      <c r="Y99" s="680">
        <v>83</v>
      </c>
      <c r="Z99" s="680">
        <v>83</v>
      </c>
      <c r="AA99" s="680">
        <v>83</v>
      </c>
      <c r="AB99" s="680">
        <v>78</v>
      </c>
      <c r="AC99" s="680">
        <v>78</v>
      </c>
      <c r="AD99" s="680">
        <v>78</v>
      </c>
      <c r="AE99" s="680">
        <v>78</v>
      </c>
      <c r="AF99" s="680">
        <v>71</v>
      </c>
      <c r="AG99" s="680">
        <v>71</v>
      </c>
      <c r="AH99" s="680">
        <v>5</v>
      </c>
      <c r="AI99" s="680">
        <v>0</v>
      </c>
      <c r="AJ99" s="680">
        <v>0</v>
      </c>
      <c r="AK99" s="680">
        <v>0</v>
      </c>
      <c r="AL99" s="680">
        <v>0</v>
      </c>
      <c r="AM99" s="680">
        <v>0</v>
      </c>
      <c r="AN99" s="680">
        <v>0</v>
      </c>
      <c r="AO99" s="681"/>
      <c r="AP99" s="619"/>
      <c r="AQ99" s="679"/>
      <c r="AR99" s="680"/>
      <c r="AS99" s="680"/>
      <c r="AT99" s="680"/>
      <c r="AU99" s="680"/>
      <c r="AV99" s="680"/>
      <c r="AW99" s="680">
        <v>1911331</v>
      </c>
      <c r="AX99" s="680">
        <v>1529745</v>
      </c>
      <c r="AY99" s="680">
        <v>1529745</v>
      </c>
      <c r="AZ99" s="680">
        <v>1529745</v>
      </c>
      <c r="BA99" s="680">
        <v>1529745</v>
      </c>
      <c r="BB99" s="680">
        <v>1529745</v>
      </c>
      <c r="BC99" s="680">
        <v>1529745</v>
      </c>
      <c r="BD99" s="680">
        <v>1529745</v>
      </c>
      <c r="BE99" s="680">
        <v>1529745</v>
      </c>
      <c r="BF99" s="680">
        <v>1529745</v>
      </c>
      <c r="BG99" s="680">
        <v>1529745</v>
      </c>
      <c r="BH99" s="680">
        <v>1529745</v>
      </c>
      <c r="BI99" s="680">
        <v>1529745</v>
      </c>
      <c r="BJ99" s="680">
        <v>1529745</v>
      </c>
      <c r="BK99" s="680">
        <v>1529745</v>
      </c>
      <c r="BL99" s="680">
        <v>1529745</v>
      </c>
      <c r="BM99" s="680">
        <v>0</v>
      </c>
      <c r="BN99" s="680">
        <v>0</v>
      </c>
      <c r="BO99" s="680">
        <v>0</v>
      </c>
      <c r="BP99" s="680">
        <v>0</v>
      </c>
      <c r="BQ99" s="680">
        <v>0</v>
      </c>
      <c r="BR99" s="680">
        <v>0</v>
      </c>
      <c r="BS99" s="680">
        <v>0</v>
      </c>
      <c r="BT99" s="681">
        <v>0</v>
      </c>
      <c r="BU99" s="160"/>
    </row>
    <row r="100" spans="2:73" ht="15.75">
      <c r="B100" s="675"/>
      <c r="C100" s="675" t="s">
        <v>1058</v>
      </c>
      <c r="D100" s="675"/>
      <c r="E100" s="675" t="s">
        <v>1055</v>
      </c>
      <c r="F100" s="675" t="s">
        <v>29</v>
      </c>
      <c r="G100" s="675"/>
      <c r="H100" s="675">
        <v>2017</v>
      </c>
      <c r="I100" s="630" t="s">
        <v>569</v>
      </c>
      <c r="J100" s="630" t="s">
        <v>581</v>
      </c>
      <c r="K100" s="619"/>
      <c r="L100" s="679"/>
      <c r="M100" s="680"/>
      <c r="N100" s="680"/>
      <c r="O100" s="680"/>
      <c r="P100" s="680"/>
      <c r="Q100" s="680"/>
      <c r="R100" s="680">
        <v>57</v>
      </c>
      <c r="S100" s="680">
        <v>41</v>
      </c>
      <c r="T100" s="680">
        <v>41</v>
      </c>
      <c r="U100" s="680">
        <v>41</v>
      </c>
      <c r="V100" s="680">
        <v>41</v>
      </c>
      <c r="W100" s="680">
        <v>41</v>
      </c>
      <c r="X100" s="680">
        <v>41</v>
      </c>
      <c r="Y100" s="680">
        <v>41</v>
      </c>
      <c r="Z100" s="680">
        <v>41</v>
      </c>
      <c r="AA100" s="680">
        <v>41</v>
      </c>
      <c r="AB100" s="680">
        <v>40</v>
      </c>
      <c r="AC100" s="680">
        <v>40</v>
      </c>
      <c r="AD100" s="680">
        <v>40</v>
      </c>
      <c r="AE100" s="680">
        <v>33</v>
      </c>
      <c r="AF100" s="680">
        <v>33</v>
      </c>
      <c r="AG100" s="680">
        <v>26</v>
      </c>
      <c r="AH100" s="680">
        <v>22</v>
      </c>
      <c r="AI100" s="680">
        <v>0</v>
      </c>
      <c r="AJ100" s="680">
        <v>0</v>
      </c>
      <c r="AK100" s="680">
        <v>0</v>
      </c>
      <c r="AL100" s="680">
        <v>0</v>
      </c>
      <c r="AM100" s="680">
        <v>0</v>
      </c>
      <c r="AN100" s="680">
        <v>0</v>
      </c>
      <c r="AO100" s="681"/>
      <c r="AP100" s="619"/>
      <c r="AQ100" s="679"/>
      <c r="AR100" s="680"/>
      <c r="AS100" s="680"/>
      <c r="AT100" s="680"/>
      <c r="AU100" s="680"/>
      <c r="AV100" s="680"/>
      <c r="AW100" s="680">
        <v>1127399</v>
      </c>
      <c r="AX100" s="680">
        <v>816449</v>
      </c>
      <c r="AY100" s="680">
        <v>816449</v>
      </c>
      <c r="AZ100" s="680">
        <v>816449</v>
      </c>
      <c r="BA100" s="680">
        <v>816449</v>
      </c>
      <c r="BB100" s="680">
        <v>816449</v>
      </c>
      <c r="BC100" s="680">
        <v>816449</v>
      </c>
      <c r="BD100" s="680">
        <v>816449</v>
      </c>
      <c r="BE100" s="680">
        <v>816449</v>
      </c>
      <c r="BF100" s="680">
        <v>816449</v>
      </c>
      <c r="BG100" s="680">
        <v>816449</v>
      </c>
      <c r="BH100" s="680">
        <v>816449</v>
      </c>
      <c r="BI100" s="680">
        <v>816449</v>
      </c>
      <c r="BJ100" s="680">
        <v>816449</v>
      </c>
      <c r="BK100" s="680">
        <v>816449</v>
      </c>
      <c r="BL100" s="680">
        <v>816449</v>
      </c>
      <c r="BM100" s="680">
        <v>0</v>
      </c>
      <c r="BN100" s="680">
        <v>0</v>
      </c>
      <c r="BO100" s="680">
        <v>0</v>
      </c>
      <c r="BP100" s="680">
        <v>0</v>
      </c>
      <c r="BQ100" s="680">
        <v>0</v>
      </c>
      <c r="BR100" s="680">
        <v>0</v>
      </c>
      <c r="BS100" s="680">
        <v>0</v>
      </c>
      <c r="BT100" s="681">
        <v>0</v>
      </c>
      <c r="BU100" s="160"/>
    </row>
    <row r="101" spans="2:73">
      <c r="B101" s="675"/>
      <c r="C101" s="675" t="s">
        <v>1057</v>
      </c>
      <c r="D101" s="675"/>
      <c r="E101" s="675" t="s">
        <v>1055</v>
      </c>
      <c r="F101" s="675" t="s">
        <v>29</v>
      </c>
      <c r="G101" s="675"/>
      <c r="H101" s="675">
        <v>2017</v>
      </c>
      <c r="I101" s="630" t="s">
        <v>569</v>
      </c>
      <c r="J101" s="630" t="s">
        <v>581</v>
      </c>
      <c r="K101" s="619"/>
      <c r="L101" s="679"/>
      <c r="M101" s="680"/>
      <c r="N101" s="680"/>
      <c r="O101" s="680"/>
      <c r="P101" s="680"/>
      <c r="Q101" s="680"/>
      <c r="R101" s="680">
        <v>43</v>
      </c>
      <c r="S101" s="680">
        <v>43</v>
      </c>
      <c r="T101" s="680">
        <v>43</v>
      </c>
      <c r="U101" s="680">
        <v>43</v>
      </c>
      <c r="V101" s="680">
        <v>43</v>
      </c>
      <c r="W101" s="680">
        <v>43</v>
      </c>
      <c r="X101" s="680">
        <v>43</v>
      </c>
      <c r="Y101" s="680">
        <v>43</v>
      </c>
      <c r="Z101" s="680">
        <v>43</v>
      </c>
      <c r="AA101" s="680">
        <v>43</v>
      </c>
      <c r="AB101" s="680">
        <v>43</v>
      </c>
      <c r="AC101" s="680">
        <v>43</v>
      </c>
      <c r="AD101" s="680">
        <v>43</v>
      </c>
      <c r="AE101" s="680">
        <v>43</v>
      </c>
      <c r="AF101" s="680">
        <v>43</v>
      </c>
      <c r="AG101" s="680">
        <v>43</v>
      </c>
      <c r="AH101" s="680">
        <v>43</v>
      </c>
      <c r="AI101" s="680">
        <v>43</v>
      </c>
      <c r="AJ101" s="680">
        <v>42</v>
      </c>
      <c r="AK101" s="680">
        <v>0</v>
      </c>
      <c r="AL101" s="680">
        <v>0</v>
      </c>
      <c r="AM101" s="680">
        <v>0</v>
      </c>
      <c r="AN101" s="680">
        <v>0</v>
      </c>
      <c r="AO101" s="681"/>
      <c r="AP101" s="619"/>
      <c r="AQ101" s="679"/>
      <c r="AR101" s="680"/>
      <c r="AS101" s="680"/>
      <c r="AT101" s="680"/>
      <c r="AU101" s="680"/>
      <c r="AV101" s="680">
        <v>166193</v>
      </c>
      <c r="AW101" s="680">
        <v>166193</v>
      </c>
      <c r="AX101" s="680">
        <v>166193</v>
      </c>
      <c r="AY101" s="680">
        <v>166193</v>
      </c>
      <c r="AZ101" s="680">
        <v>166193</v>
      </c>
      <c r="BA101" s="680">
        <v>166193</v>
      </c>
      <c r="BB101" s="680">
        <v>166193</v>
      </c>
      <c r="BC101" s="680">
        <v>166193</v>
      </c>
      <c r="BD101" s="680">
        <v>166193</v>
      </c>
      <c r="BE101" s="680">
        <v>166193</v>
      </c>
      <c r="BF101" s="680">
        <v>166193</v>
      </c>
      <c r="BG101" s="680">
        <v>166193</v>
      </c>
      <c r="BH101" s="680">
        <v>166193</v>
      </c>
      <c r="BI101" s="680">
        <v>166193</v>
      </c>
      <c r="BJ101" s="680">
        <v>166193</v>
      </c>
      <c r="BK101" s="680">
        <v>166193</v>
      </c>
      <c r="BL101" s="680">
        <v>166193</v>
      </c>
      <c r="BM101" s="680">
        <v>166193</v>
      </c>
      <c r="BN101" s="680">
        <v>155036</v>
      </c>
      <c r="BO101" s="680">
        <v>0</v>
      </c>
      <c r="BP101" s="680">
        <v>0</v>
      </c>
      <c r="BQ101" s="680">
        <v>0</v>
      </c>
      <c r="BR101" s="680">
        <v>0</v>
      </c>
      <c r="BS101" s="680">
        <v>0</v>
      </c>
      <c r="BT101" s="681">
        <v>0</v>
      </c>
    </row>
    <row r="102" spans="2:73" ht="15.75">
      <c r="B102" s="675"/>
      <c r="C102" s="675" t="s">
        <v>116</v>
      </c>
      <c r="D102" s="675"/>
      <c r="E102" s="675" t="s">
        <v>1055</v>
      </c>
      <c r="F102" s="675" t="s">
        <v>29</v>
      </c>
      <c r="G102" s="675"/>
      <c r="H102" s="675">
        <v>2017</v>
      </c>
      <c r="I102" s="630" t="s">
        <v>569</v>
      </c>
      <c r="J102" s="630" t="s">
        <v>581</v>
      </c>
      <c r="K102" s="619"/>
      <c r="L102" s="679"/>
      <c r="M102" s="680"/>
      <c r="N102" s="680"/>
      <c r="O102" s="680"/>
      <c r="P102" s="680"/>
      <c r="Q102" s="680"/>
      <c r="R102" s="680">
        <v>1</v>
      </c>
      <c r="S102" s="680">
        <v>1</v>
      </c>
      <c r="T102" s="680">
        <v>1</v>
      </c>
      <c r="U102" s="680">
        <v>1</v>
      </c>
      <c r="V102" s="680">
        <v>1</v>
      </c>
      <c r="W102" s="680">
        <v>1</v>
      </c>
      <c r="X102" s="680">
        <v>1</v>
      </c>
      <c r="Y102" s="680">
        <v>1</v>
      </c>
      <c r="Z102" s="680">
        <v>1</v>
      </c>
      <c r="AA102" s="680">
        <v>1</v>
      </c>
      <c r="AB102" s="680">
        <v>0</v>
      </c>
      <c r="AC102" s="680">
        <v>0</v>
      </c>
      <c r="AD102" s="680">
        <v>0</v>
      </c>
      <c r="AE102" s="680">
        <v>0</v>
      </c>
      <c r="AF102" s="680">
        <v>0</v>
      </c>
      <c r="AG102" s="680">
        <v>0</v>
      </c>
      <c r="AH102" s="680">
        <v>0</v>
      </c>
      <c r="AI102" s="680">
        <v>0</v>
      </c>
      <c r="AJ102" s="680">
        <v>0</v>
      </c>
      <c r="AK102" s="680">
        <v>0</v>
      </c>
      <c r="AL102" s="680">
        <v>0</v>
      </c>
      <c r="AM102" s="680">
        <v>0</v>
      </c>
      <c r="AN102" s="680">
        <v>0</v>
      </c>
      <c r="AO102" s="681"/>
      <c r="AP102" s="619"/>
      <c r="AQ102" s="679"/>
      <c r="AR102" s="680"/>
      <c r="AS102" s="680"/>
      <c r="AT102" s="680"/>
      <c r="AU102" s="680"/>
      <c r="AV102" s="680">
        <v>7431</v>
      </c>
      <c r="AW102" s="680">
        <v>7431</v>
      </c>
      <c r="AX102" s="680">
        <v>7431</v>
      </c>
      <c r="AY102" s="680">
        <v>7431</v>
      </c>
      <c r="AZ102" s="680">
        <v>7431</v>
      </c>
      <c r="BA102" s="680">
        <v>7431</v>
      </c>
      <c r="BB102" s="680">
        <v>7431</v>
      </c>
      <c r="BC102" s="680">
        <v>7431</v>
      </c>
      <c r="BD102" s="680">
        <v>7431</v>
      </c>
      <c r="BE102" s="680">
        <v>7431</v>
      </c>
      <c r="BF102" s="680">
        <v>4828</v>
      </c>
      <c r="BG102" s="680">
        <v>4783</v>
      </c>
      <c r="BH102" s="680">
        <v>4783</v>
      </c>
      <c r="BI102" s="680">
        <v>4783</v>
      </c>
      <c r="BJ102" s="680">
        <v>4653</v>
      </c>
      <c r="BK102" s="680">
        <v>4653</v>
      </c>
      <c r="BL102" s="680">
        <v>4653</v>
      </c>
      <c r="BM102" s="680">
        <v>4653</v>
      </c>
      <c r="BN102" s="680">
        <v>4653</v>
      </c>
      <c r="BO102" s="680">
        <v>4653</v>
      </c>
      <c r="BP102" s="680">
        <v>0</v>
      </c>
      <c r="BQ102" s="680">
        <v>0</v>
      </c>
      <c r="BR102" s="680">
        <v>0</v>
      </c>
      <c r="BS102" s="680">
        <v>0</v>
      </c>
      <c r="BT102" s="681">
        <v>0</v>
      </c>
      <c r="BU102" s="160"/>
    </row>
    <row r="103" spans="2:73" ht="15.75">
      <c r="B103" s="675"/>
      <c r="C103" s="675" t="s">
        <v>118</v>
      </c>
      <c r="D103" s="675"/>
      <c r="E103" s="675" t="s">
        <v>1055</v>
      </c>
      <c r="F103" s="675" t="s">
        <v>1052</v>
      </c>
      <c r="G103" s="675"/>
      <c r="H103" s="675">
        <v>2017</v>
      </c>
      <c r="I103" s="630" t="s">
        <v>569</v>
      </c>
      <c r="J103" s="630" t="s">
        <v>581</v>
      </c>
      <c r="K103" s="619"/>
      <c r="L103" s="679"/>
      <c r="M103" s="680"/>
      <c r="N103" s="680"/>
      <c r="O103" s="680"/>
      <c r="P103" s="680"/>
      <c r="Q103" s="680"/>
      <c r="R103" s="680">
        <v>462</v>
      </c>
      <c r="S103" s="680">
        <v>477</v>
      </c>
      <c r="T103" s="680">
        <v>477</v>
      </c>
      <c r="U103" s="680">
        <v>477</v>
      </c>
      <c r="V103" s="680">
        <v>477</v>
      </c>
      <c r="W103" s="680">
        <v>471</v>
      </c>
      <c r="X103" s="680">
        <v>471</v>
      </c>
      <c r="Y103" s="680">
        <v>471</v>
      </c>
      <c r="Z103" s="680">
        <v>471</v>
      </c>
      <c r="AA103" s="680">
        <v>471</v>
      </c>
      <c r="AB103" s="680">
        <v>468</v>
      </c>
      <c r="AC103" s="680">
        <v>391</v>
      </c>
      <c r="AD103" s="680">
        <v>297</v>
      </c>
      <c r="AE103" s="680">
        <v>280</v>
      </c>
      <c r="AF103" s="680">
        <v>23</v>
      </c>
      <c r="AG103" s="680">
        <v>0</v>
      </c>
      <c r="AH103" s="680">
        <v>0</v>
      </c>
      <c r="AI103" s="680">
        <v>0</v>
      </c>
      <c r="AJ103" s="680">
        <v>0</v>
      </c>
      <c r="AK103" s="680">
        <v>0</v>
      </c>
      <c r="AL103" s="680">
        <v>0</v>
      </c>
      <c r="AM103" s="680">
        <v>0</v>
      </c>
      <c r="AN103" s="680">
        <v>0</v>
      </c>
      <c r="AO103" s="681"/>
      <c r="AP103" s="619"/>
      <c r="AQ103" s="679"/>
      <c r="AR103" s="680"/>
      <c r="AS103" s="680"/>
      <c r="AT103" s="680"/>
      <c r="AU103" s="680"/>
      <c r="AV103" s="680">
        <v>3772098</v>
      </c>
      <c r="AW103" s="680">
        <v>3825401</v>
      </c>
      <c r="AX103" s="680">
        <v>3825401</v>
      </c>
      <c r="AY103" s="680">
        <v>3825401</v>
      </c>
      <c r="AZ103" s="680">
        <v>3825401</v>
      </c>
      <c r="BA103" s="680">
        <v>3786260</v>
      </c>
      <c r="BB103" s="680">
        <v>3786260</v>
      </c>
      <c r="BC103" s="680">
        <v>3786260</v>
      </c>
      <c r="BD103" s="680">
        <v>3775430</v>
      </c>
      <c r="BE103" s="680">
        <v>3775430</v>
      </c>
      <c r="BF103" s="680">
        <v>3761844</v>
      </c>
      <c r="BG103" s="680">
        <v>3492782</v>
      </c>
      <c r="BH103" s="680">
        <v>1549879</v>
      </c>
      <c r="BI103" s="680">
        <v>1430961</v>
      </c>
      <c r="BJ103" s="680">
        <v>115778</v>
      </c>
      <c r="BK103" s="680">
        <v>0</v>
      </c>
      <c r="BL103" s="680">
        <v>0</v>
      </c>
      <c r="BM103" s="680">
        <v>0</v>
      </c>
      <c r="BN103" s="680">
        <v>0</v>
      </c>
      <c r="BO103" s="680">
        <v>0</v>
      </c>
      <c r="BP103" s="680">
        <v>0</v>
      </c>
      <c r="BQ103" s="680">
        <v>0</v>
      </c>
      <c r="BR103" s="680">
        <v>0</v>
      </c>
      <c r="BS103" s="680">
        <v>0</v>
      </c>
      <c r="BT103" s="681">
        <v>0</v>
      </c>
      <c r="BU103" s="160"/>
    </row>
    <row r="104" spans="2:73" ht="15.75">
      <c r="B104" s="675"/>
      <c r="C104" s="675" t="s">
        <v>119</v>
      </c>
      <c r="D104" s="675"/>
      <c r="E104" s="675" t="s">
        <v>1055</v>
      </c>
      <c r="F104" s="675" t="s">
        <v>1051</v>
      </c>
      <c r="G104" s="675"/>
      <c r="H104" s="675">
        <v>2017</v>
      </c>
      <c r="I104" s="630" t="s">
        <v>569</v>
      </c>
      <c r="J104" s="630" t="s">
        <v>581</v>
      </c>
      <c r="K104" s="619"/>
      <c r="L104" s="679"/>
      <c r="M104" s="680"/>
      <c r="N104" s="680"/>
      <c r="O104" s="680"/>
      <c r="P104" s="680"/>
      <c r="Q104" s="680"/>
      <c r="R104" s="680">
        <v>26</v>
      </c>
      <c r="S104" s="680">
        <v>26</v>
      </c>
      <c r="T104" s="680">
        <v>26</v>
      </c>
      <c r="U104" s="680">
        <v>26</v>
      </c>
      <c r="V104" s="680">
        <v>26</v>
      </c>
      <c r="W104" s="680">
        <v>22</v>
      </c>
      <c r="X104" s="680">
        <v>18</v>
      </c>
      <c r="Y104" s="680">
        <v>16</v>
      </c>
      <c r="Z104" s="680">
        <v>15</v>
      </c>
      <c r="AA104" s="680">
        <v>13</v>
      </c>
      <c r="AB104" s="680">
        <v>8</v>
      </c>
      <c r="AC104" s="680">
        <v>7</v>
      </c>
      <c r="AD104" s="680">
        <v>3</v>
      </c>
      <c r="AE104" s="680">
        <v>3</v>
      </c>
      <c r="AF104" s="680">
        <v>3</v>
      </c>
      <c r="AG104" s="680">
        <v>3</v>
      </c>
      <c r="AH104" s="680">
        <v>3</v>
      </c>
      <c r="AI104" s="680">
        <v>2</v>
      </c>
      <c r="AJ104" s="680">
        <v>2</v>
      </c>
      <c r="AK104" s="680">
        <v>2</v>
      </c>
      <c r="AL104" s="680">
        <v>1</v>
      </c>
      <c r="AM104" s="680">
        <v>1</v>
      </c>
      <c r="AN104" s="680">
        <v>1</v>
      </c>
      <c r="AO104" s="681"/>
      <c r="AP104" s="619"/>
      <c r="AQ104" s="679"/>
      <c r="AR104" s="680"/>
      <c r="AS104" s="680"/>
      <c r="AT104" s="680"/>
      <c r="AU104" s="680"/>
      <c r="AV104" s="680">
        <v>111011</v>
      </c>
      <c r="AW104" s="680">
        <v>111011</v>
      </c>
      <c r="AX104" s="680">
        <v>105372</v>
      </c>
      <c r="AY104" s="680">
        <v>105372</v>
      </c>
      <c r="AZ104" s="680">
        <v>105372</v>
      </c>
      <c r="BA104" s="680">
        <v>79717</v>
      </c>
      <c r="BB104" s="680">
        <v>61097</v>
      </c>
      <c r="BC104" s="680">
        <v>52883</v>
      </c>
      <c r="BD104" s="680">
        <v>44821</v>
      </c>
      <c r="BE104" s="680">
        <v>38822</v>
      </c>
      <c r="BF104" s="680">
        <v>24285</v>
      </c>
      <c r="BG104" s="680">
        <v>21060</v>
      </c>
      <c r="BH104" s="680">
        <v>7791</v>
      </c>
      <c r="BI104" s="680">
        <v>7791</v>
      </c>
      <c r="BJ104" s="680">
        <v>7791</v>
      </c>
      <c r="BK104" s="680">
        <v>7469</v>
      </c>
      <c r="BL104" s="680">
        <v>6139</v>
      </c>
      <c r="BM104" s="680">
        <v>5485</v>
      </c>
      <c r="BN104" s="680">
        <v>5485</v>
      </c>
      <c r="BO104" s="680">
        <v>5485</v>
      </c>
      <c r="BP104" s="680">
        <v>1146</v>
      </c>
      <c r="BQ104" s="680">
        <v>1146</v>
      </c>
      <c r="BR104" s="680">
        <v>1146</v>
      </c>
      <c r="BS104" s="680">
        <v>0</v>
      </c>
      <c r="BT104" s="681">
        <v>0</v>
      </c>
      <c r="BU104" s="160"/>
    </row>
    <row r="105" spans="2:73" ht="15.75">
      <c r="B105" s="675"/>
      <c r="C105" s="675" t="s">
        <v>127</v>
      </c>
      <c r="D105" s="675"/>
      <c r="E105" s="675" t="s">
        <v>1055</v>
      </c>
      <c r="F105" s="675" t="s">
        <v>1051</v>
      </c>
      <c r="G105" s="675"/>
      <c r="H105" s="675">
        <v>2017</v>
      </c>
      <c r="I105" s="630" t="s">
        <v>569</v>
      </c>
      <c r="J105" s="630" t="s">
        <v>581</v>
      </c>
      <c r="K105" s="619"/>
      <c r="L105" s="679"/>
      <c r="M105" s="680"/>
      <c r="N105" s="680"/>
      <c r="O105" s="680"/>
      <c r="P105" s="680"/>
      <c r="Q105" s="680"/>
      <c r="R105" s="680">
        <v>427</v>
      </c>
      <c r="S105" s="680">
        <v>427</v>
      </c>
      <c r="T105" s="680">
        <v>427</v>
      </c>
      <c r="U105" s="680">
        <v>427</v>
      </c>
      <c r="V105" s="680">
        <v>0</v>
      </c>
      <c r="W105" s="680">
        <v>0</v>
      </c>
      <c r="X105" s="680">
        <v>0</v>
      </c>
      <c r="Y105" s="680">
        <v>0</v>
      </c>
      <c r="Z105" s="680">
        <v>0</v>
      </c>
      <c r="AA105" s="680">
        <v>0</v>
      </c>
      <c r="AB105" s="680">
        <v>0</v>
      </c>
      <c r="AC105" s="680">
        <v>0</v>
      </c>
      <c r="AD105" s="680">
        <v>0</v>
      </c>
      <c r="AE105" s="680">
        <v>0</v>
      </c>
      <c r="AF105" s="680">
        <v>0</v>
      </c>
      <c r="AG105" s="680">
        <v>0</v>
      </c>
      <c r="AH105" s="680">
        <v>0</v>
      </c>
      <c r="AI105" s="680">
        <v>0</v>
      </c>
      <c r="AJ105" s="680">
        <v>0</v>
      </c>
      <c r="AK105" s="680">
        <v>0</v>
      </c>
      <c r="AL105" s="680">
        <v>0</v>
      </c>
      <c r="AM105" s="680">
        <v>0</v>
      </c>
      <c r="AN105" s="680">
        <v>0</v>
      </c>
      <c r="AO105" s="681"/>
      <c r="AP105" s="619"/>
      <c r="AQ105" s="679"/>
      <c r="AR105" s="680"/>
      <c r="AS105" s="680"/>
      <c r="AT105" s="680"/>
      <c r="AU105" s="680"/>
      <c r="AV105" s="680">
        <v>1328879</v>
      </c>
      <c r="AW105" s="680">
        <v>1328879</v>
      </c>
      <c r="AX105" s="680">
        <v>1328879</v>
      </c>
      <c r="AY105" s="680">
        <v>1328879</v>
      </c>
      <c r="AZ105" s="680">
        <v>0</v>
      </c>
      <c r="BA105" s="680">
        <v>0</v>
      </c>
      <c r="BB105" s="680">
        <v>0</v>
      </c>
      <c r="BC105" s="680">
        <v>0</v>
      </c>
      <c r="BD105" s="680">
        <v>0</v>
      </c>
      <c r="BE105" s="680">
        <v>0</v>
      </c>
      <c r="BF105" s="680">
        <v>0</v>
      </c>
      <c r="BG105" s="680">
        <v>0</v>
      </c>
      <c r="BH105" s="680">
        <v>0</v>
      </c>
      <c r="BI105" s="680">
        <v>0</v>
      </c>
      <c r="BJ105" s="680">
        <v>0</v>
      </c>
      <c r="BK105" s="680">
        <v>0</v>
      </c>
      <c r="BL105" s="680">
        <v>0</v>
      </c>
      <c r="BM105" s="680">
        <v>0</v>
      </c>
      <c r="BN105" s="680">
        <v>0</v>
      </c>
      <c r="BO105" s="680">
        <v>0</v>
      </c>
      <c r="BP105" s="680">
        <v>0</v>
      </c>
      <c r="BQ105" s="680">
        <v>0</v>
      </c>
      <c r="BR105" s="680">
        <v>0</v>
      </c>
      <c r="BS105" s="680">
        <v>0</v>
      </c>
      <c r="BT105" s="681">
        <v>0</v>
      </c>
      <c r="BU105" s="160"/>
    </row>
    <row r="106" spans="2:73" ht="15.75">
      <c r="B106" s="675"/>
      <c r="C106" s="675" t="s">
        <v>1040</v>
      </c>
      <c r="D106" s="675"/>
      <c r="E106" s="675" t="s">
        <v>1055</v>
      </c>
      <c r="F106" s="675" t="s">
        <v>29</v>
      </c>
      <c r="G106" s="675"/>
      <c r="H106" s="675">
        <v>2017</v>
      </c>
      <c r="I106" s="630" t="s">
        <v>569</v>
      </c>
      <c r="J106" s="630" t="s">
        <v>581</v>
      </c>
      <c r="K106" s="619"/>
      <c r="L106" s="679"/>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1"/>
      <c r="AP106" s="619"/>
      <c r="AQ106" s="679"/>
      <c r="AR106" s="680"/>
      <c r="AS106" s="680"/>
      <c r="AT106" s="680"/>
      <c r="AU106" s="680"/>
      <c r="AV106" s="680">
        <v>723</v>
      </c>
      <c r="AW106" s="680">
        <v>723</v>
      </c>
      <c r="AX106" s="680">
        <v>723</v>
      </c>
      <c r="AY106" s="680">
        <v>723</v>
      </c>
      <c r="AZ106" s="680">
        <v>723</v>
      </c>
      <c r="BA106" s="680">
        <v>723</v>
      </c>
      <c r="BB106" s="680">
        <v>723</v>
      </c>
      <c r="BC106" s="680">
        <v>723</v>
      </c>
      <c r="BD106" s="680">
        <v>723</v>
      </c>
      <c r="BE106" s="680">
        <v>723</v>
      </c>
      <c r="BF106" s="680">
        <v>723</v>
      </c>
      <c r="BG106" s="680">
        <v>723</v>
      </c>
      <c r="BH106" s="680">
        <v>723</v>
      </c>
      <c r="BI106" s="680">
        <v>723</v>
      </c>
      <c r="BJ106" s="680">
        <v>723</v>
      </c>
      <c r="BK106" s="680">
        <v>723</v>
      </c>
      <c r="BL106" s="680">
        <v>723</v>
      </c>
      <c r="BM106" s="680">
        <v>723</v>
      </c>
      <c r="BN106" s="680">
        <v>723</v>
      </c>
      <c r="BO106" s="680">
        <v>0</v>
      </c>
      <c r="BP106" s="680">
        <v>0</v>
      </c>
      <c r="BQ106" s="680">
        <v>0</v>
      </c>
      <c r="BR106" s="680">
        <v>0</v>
      </c>
      <c r="BS106" s="680">
        <v>0</v>
      </c>
      <c r="BT106" s="681">
        <v>0</v>
      </c>
      <c r="BU106" s="160"/>
    </row>
    <row r="107" spans="2:73" ht="15.75">
      <c r="B107" s="675"/>
      <c r="C107" s="675" t="s">
        <v>114</v>
      </c>
      <c r="D107" s="675"/>
      <c r="E107" s="675" t="s">
        <v>1055</v>
      </c>
      <c r="F107" s="675" t="s">
        <v>29</v>
      </c>
      <c r="G107" s="675"/>
      <c r="H107" s="675">
        <v>2018</v>
      </c>
      <c r="I107" s="630" t="s">
        <v>571</v>
      </c>
      <c r="J107" s="630" t="s">
        <v>581</v>
      </c>
      <c r="K107" s="619"/>
      <c r="L107" s="679"/>
      <c r="M107" s="680"/>
      <c r="N107" s="680"/>
      <c r="O107" s="680"/>
      <c r="P107" s="680"/>
      <c r="Q107" s="680"/>
      <c r="R107" s="680"/>
      <c r="S107" s="680"/>
      <c r="T107" s="680"/>
      <c r="U107" s="680"/>
      <c r="V107" s="680"/>
      <c r="W107" s="680"/>
      <c r="X107" s="680"/>
      <c r="Y107" s="680"/>
      <c r="Z107" s="680"/>
      <c r="AA107" s="680"/>
      <c r="AB107" s="680"/>
      <c r="AC107" s="680"/>
      <c r="AD107" s="680"/>
      <c r="AE107" s="680"/>
      <c r="AF107" s="680"/>
      <c r="AG107" s="680"/>
      <c r="AH107" s="680"/>
      <c r="AI107" s="680"/>
      <c r="AJ107" s="680"/>
      <c r="AK107" s="680"/>
      <c r="AL107" s="680"/>
      <c r="AM107" s="680"/>
      <c r="AN107" s="680"/>
      <c r="AO107" s="681"/>
      <c r="AP107" s="619"/>
      <c r="AQ107" s="682"/>
      <c r="AR107" s="683"/>
      <c r="AS107" s="683"/>
      <c r="AT107" s="683"/>
      <c r="AU107" s="683"/>
      <c r="AV107" s="683"/>
      <c r="AW107" s="683"/>
      <c r="AX107" s="683">
        <v>268705</v>
      </c>
      <c r="AY107" s="683">
        <v>268705</v>
      </c>
      <c r="AZ107" s="683">
        <v>268705</v>
      </c>
      <c r="BA107" s="683">
        <v>268705</v>
      </c>
      <c r="BB107" s="683">
        <v>268705</v>
      </c>
      <c r="BC107" s="683">
        <v>268705</v>
      </c>
      <c r="BD107" s="683">
        <v>268705</v>
      </c>
      <c r="BE107" s="683">
        <v>268705</v>
      </c>
      <c r="BF107" s="683">
        <v>268705</v>
      </c>
      <c r="BG107" s="683">
        <v>268705</v>
      </c>
      <c r="BH107" s="683"/>
      <c r="BI107" s="683"/>
      <c r="BJ107" s="683"/>
      <c r="BK107" s="683"/>
      <c r="BL107" s="683"/>
      <c r="BM107" s="683"/>
      <c r="BN107" s="683"/>
      <c r="BO107" s="683"/>
      <c r="BP107" s="683"/>
      <c r="BQ107" s="683"/>
      <c r="BR107" s="683"/>
      <c r="BS107" s="683"/>
      <c r="BT107" s="684"/>
      <c r="BU107" s="160"/>
    </row>
    <row r="108" spans="2:73" ht="15.75">
      <c r="B108" s="675"/>
      <c r="C108" s="675" t="s">
        <v>116</v>
      </c>
      <c r="D108" s="675"/>
      <c r="E108" s="675" t="s">
        <v>1055</v>
      </c>
      <c r="F108" s="675" t="s">
        <v>29</v>
      </c>
      <c r="G108" s="675"/>
      <c r="H108" s="675">
        <v>2018</v>
      </c>
      <c r="I108" s="630" t="s">
        <v>572</v>
      </c>
      <c r="J108" s="630" t="s">
        <v>581</v>
      </c>
      <c r="K108" s="619"/>
      <c r="L108" s="679"/>
      <c r="M108" s="680"/>
      <c r="N108" s="680"/>
      <c r="O108" s="680"/>
      <c r="P108" s="680"/>
      <c r="Q108" s="680"/>
      <c r="R108" s="680"/>
      <c r="S108" s="680"/>
      <c r="T108" s="680"/>
      <c r="U108" s="680"/>
      <c r="V108" s="680"/>
      <c r="W108" s="680"/>
      <c r="X108" s="680"/>
      <c r="Y108" s="680"/>
      <c r="Z108" s="680"/>
      <c r="AA108" s="680"/>
      <c r="AB108" s="680"/>
      <c r="AC108" s="680"/>
      <c r="AD108" s="680"/>
      <c r="AE108" s="680"/>
      <c r="AF108" s="680"/>
      <c r="AG108" s="680"/>
      <c r="AH108" s="680"/>
      <c r="AI108" s="680"/>
      <c r="AJ108" s="680"/>
      <c r="AK108" s="680"/>
      <c r="AL108" s="680"/>
      <c r="AM108" s="680"/>
      <c r="AN108" s="680"/>
      <c r="AO108" s="681"/>
      <c r="AP108" s="619"/>
      <c r="AQ108" s="676"/>
      <c r="AR108" s="677"/>
      <c r="AS108" s="677"/>
      <c r="AT108" s="677"/>
      <c r="AU108" s="677"/>
      <c r="AV108" s="677"/>
      <c r="AW108" s="677"/>
      <c r="AX108" s="677">
        <v>19234</v>
      </c>
      <c r="AY108" s="677">
        <v>17180</v>
      </c>
      <c r="AZ108" s="677">
        <v>16796</v>
      </c>
      <c r="BA108" s="677">
        <v>16413</v>
      </c>
      <c r="BB108" s="677">
        <v>16379</v>
      </c>
      <c r="BC108" s="677">
        <v>16379</v>
      </c>
      <c r="BD108" s="677">
        <v>16379</v>
      </c>
      <c r="BE108" s="677">
        <v>16379</v>
      </c>
      <c r="BF108" s="677">
        <v>16379</v>
      </c>
      <c r="BG108" s="677">
        <v>16379</v>
      </c>
      <c r="BH108" s="677"/>
      <c r="BI108" s="677"/>
      <c r="BJ108" s="677"/>
      <c r="BK108" s="677"/>
      <c r="BL108" s="677"/>
      <c r="BM108" s="677"/>
      <c r="BN108" s="677"/>
      <c r="BO108" s="677"/>
      <c r="BP108" s="677"/>
      <c r="BQ108" s="677"/>
      <c r="BR108" s="677"/>
      <c r="BS108" s="677"/>
      <c r="BT108" s="678"/>
      <c r="BU108" s="160"/>
    </row>
    <row r="109" spans="2:73" ht="15.75">
      <c r="B109" s="675"/>
      <c r="C109" s="675" t="s">
        <v>1058</v>
      </c>
      <c r="D109" s="675"/>
      <c r="E109" s="675" t="s">
        <v>1055</v>
      </c>
      <c r="F109" s="675" t="s">
        <v>29</v>
      </c>
      <c r="G109" s="675"/>
      <c r="H109" s="675">
        <v>2018</v>
      </c>
      <c r="I109" s="630" t="s">
        <v>1059</v>
      </c>
      <c r="J109" s="630" t="s">
        <v>581</v>
      </c>
      <c r="K109" s="619"/>
      <c r="L109" s="679"/>
      <c r="M109" s="680"/>
      <c r="N109" s="680"/>
      <c r="O109" s="680"/>
      <c r="P109" s="680"/>
      <c r="Q109" s="680"/>
      <c r="R109" s="680"/>
      <c r="S109" s="680"/>
      <c r="T109" s="680"/>
      <c r="U109" s="680"/>
      <c r="V109" s="680"/>
      <c r="W109" s="680"/>
      <c r="X109" s="680"/>
      <c r="Y109" s="680"/>
      <c r="Z109" s="680"/>
      <c r="AA109" s="680"/>
      <c r="AB109" s="680"/>
      <c r="AC109" s="680"/>
      <c r="AD109" s="680"/>
      <c r="AE109" s="680"/>
      <c r="AF109" s="680"/>
      <c r="AG109" s="680"/>
      <c r="AH109" s="680"/>
      <c r="AI109" s="680"/>
      <c r="AJ109" s="680"/>
      <c r="AK109" s="680"/>
      <c r="AL109" s="680"/>
      <c r="AM109" s="680"/>
      <c r="AN109" s="680"/>
      <c r="AO109" s="681"/>
      <c r="AP109" s="619"/>
      <c r="AQ109" s="679"/>
      <c r="AR109" s="680"/>
      <c r="AS109" s="680"/>
      <c r="AT109" s="680"/>
      <c r="AU109" s="680"/>
      <c r="AV109" s="680"/>
      <c r="AW109" s="680"/>
      <c r="AX109" s="680">
        <v>483223</v>
      </c>
      <c r="AY109" s="680">
        <v>479250</v>
      </c>
      <c r="AZ109" s="680">
        <v>479250</v>
      </c>
      <c r="BA109" s="680">
        <v>479250</v>
      </c>
      <c r="BB109" s="680">
        <v>479250</v>
      </c>
      <c r="BC109" s="680">
        <v>479250</v>
      </c>
      <c r="BD109" s="680">
        <v>479250</v>
      </c>
      <c r="BE109" s="680">
        <v>479250</v>
      </c>
      <c r="BF109" s="680">
        <v>479250</v>
      </c>
      <c r="BG109" s="680">
        <v>479250</v>
      </c>
      <c r="BH109" s="680"/>
      <c r="BI109" s="680"/>
      <c r="BJ109" s="680"/>
      <c r="BK109" s="680"/>
      <c r="BL109" s="680"/>
      <c r="BM109" s="680"/>
      <c r="BN109" s="680"/>
      <c r="BO109" s="680"/>
      <c r="BP109" s="680"/>
      <c r="BQ109" s="680"/>
      <c r="BR109" s="680"/>
      <c r="BS109" s="680"/>
      <c r="BT109" s="681"/>
      <c r="BU109" s="160"/>
    </row>
    <row r="110" spans="2:73" ht="15.75">
      <c r="B110" s="675"/>
      <c r="C110" s="675" t="s">
        <v>1060</v>
      </c>
      <c r="D110" s="675"/>
      <c r="E110" s="675" t="s">
        <v>1055</v>
      </c>
      <c r="F110" s="675" t="s">
        <v>29</v>
      </c>
      <c r="G110" s="675"/>
      <c r="H110" s="675">
        <v>2018</v>
      </c>
      <c r="I110" s="630" t="s">
        <v>1061</v>
      </c>
      <c r="J110" s="630" t="s">
        <v>581</v>
      </c>
      <c r="K110" s="619"/>
      <c r="L110" s="679"/>
      <c r="M110" s="680"/>
      <c r="N110" s="680"/>
      <c r="O110" s="680"/>
      <c r="P110" s="680"/>
      <c r="Q110" s="680"/>
      <c r="R110" s="680"/>
      <c r="S110" s="680"/>
      <c r="T110" s="680"/>
      <c r="U110" s="680"/>
      <c r="V110" s="680"/>
      <c r="W110" s="680"/>
      <c r="X110" s="680"/>
      <c r="Y110" s="680"/>
      <c r="Z110" s="680"/>
      <c r="AA110" s="680"/>
      <c r="AB110" s="680"/>
      <c r="AC110" s="680"/>
      <c r="AD110" s="680"/>
      <c r="AE110" s="680"/>
      <c r="AF110" s="680"/>
      <c r="AG110" s="680"/>
      <c r="AH110" s="680"/>
      <c r="AI110" s="680"/>
      <c r="AJ110" s="680"/>
      <c r="AK110" s="680"/>
      <c r="AL110" s="680"/>
      <c r="AM110" s="680"/>
      <c r="AN110" s="680"/>
      <c r="AO110" s="681"/>
      <c r="AP110" s="619"/>
      <c r="AQ110" s="679"/>
      <c r="AR110" s="680"/>
      <c r="AS110" s="680"/>
      <c r="AT110" s="680"/>
      <c r="AU110" s="680"/>
      <c r="AV110" s="680"/>
      <c r="AW110" s="680"/>
      <c r="AX110" s="680">
        <v>13263</v>
      </c>
      <c r="AY110" s="680">
        <v>13263</v>
      </c>
      <c r="AZ110" s="680">
        <v>13263</v>
      </c>
      <c r="BA110" s="680">
        <v>13263</v>
      </c>
      <c r="BB110" s="680">
        <v>13263</v>
      </c>
      <c r="BC110" s="680">
        <v>13263</v>
      </c>
      <c r="BD110" s="680">
        <v>13263</v>
      </c>
      <c r="BE110" s="680">
        <v>13263</v>
      </c>
      <c r="BF110" s="680">
        <v>13263</v>
      </c>
      <c r="BG110" s="680">
        <v>13263</v>
      </c>
      <c r="BH110" s="680"/>
      <c r="BI110" s="680"/>
      <c r="BJ110" s="680"/>
      <c r="BK110" s="680"/>
      <c r="BL110" s="680"/>
      <c r="BM110" s="680"/>
      <c r="BN110" s="680"/>
      <c r="BO110" s="680"/>
      <c r="BP110" s="680"/>
      <c r="BQ110" s="680"/>
      <c r="BR110" s="680"/>
      <c r="BS110" s="680"/>
      <c r="BT110" s="681"/>
      <c r="BU110" s="160"/>
    </row>
    <row r="111" spans="2:73" ht="15.75">
      <c r="B111" s="675"/>
      <c r="C111" s="675" t="s">
        <v>118</v>
      </c>
      <c r="D111" s="675"/>
      <c r="E111" s="675" t="s">
        <v>1055</v>
      </c>
      <c r="F111" s="675" t="s">
        <v>1051</v>
      </c>
      <c r="G111" s="675"/>
      <c r="H111" s="675">
        <v>2018</v>
      </c>
      <c r="I111" s="630" t="s">
        <v>1062</v>
      </c>
      <c r="J111" s="630" t="s">
        <v>581</v>
      </c>
      <c r="K111" s="619"/>
      <c r="L111" s="679"/>
      <c r="M111" s="680"/>
      <c r="N111" s="680"/>
      <c r="O111" s="680"/>
      <c r="P111" s="680"/>
      <c r="Q111" s="680"/>
      <c r="R111" s="680"/>
      <c r="S111" s="680">
        <v>373</v>
      </c>
      <c r="T111" s="680">
        <v>373</v>
      </c>
      <c r="U111" s="680">
        <v>371</v>
      </c>
      <c r="V111" s="680">
        <v>371</v>
      </c>
      <c r="W111" s="680">
        <v>371</v>
      </c>
      <c r="X111" s="680">
        <v>371</v>
      </c>
      <c r="Y111" s="680">
        <v>371</v>
      </c>
      <c r="Z111" s="680">
        <v>371</v>
      </c>
      <c r="AA111" s="680">
        <v>371</v>
      </c>
      <c r="AB111" s="680">
        <v>371</v>
      </c>
      <c r="AC111" s="680"/>
      <c r="AD111" s="680"/>
      <c r="AE111" s="680"/>
      <c r="AF111" s="680"/>
      <c r="AG111" s="680"/>
      <c r="AH111" s="680"/>
      <c r="AI111" s="680"/>
      <c r="AJ111" s="680"/>
      <c r="AK111" s="680"/>
      <c r="AL111" s="680"/>
      <c r="AM111" s="680"/>
      <c r="AN111" s="680"/>
      <c r="AO111" s="681"/>
      <c r="AP111" s="619"/>
      <c r="AQ111" s="679"/>
      <c r="AR111" s="680"/>
      <c r="AS111" s="680"/>
      <c r="AT111" s="680"/>
      <c r="AU111" s="680"/>
      <c r="AV111" s="680"/>
      <c r="AW111" s="680"/>
      <c r="AX111" s="680">
        <v>1287410</v>
      </c>
      <c r="AY111" s="680">
        <v>1287410</v>
      </c>
      <c r="AZ111" s="680">
        <v>1281044</v>
      </c>
      <c r="BA111" s="680">
        <v>1281044</v>
      </c>
      <c r="BB111" s="680">
        <v>1281044</v>
      </c>
      <c r="BC111" s="680">
        <v>1281009</v>
      </c>
      <c r="BD111" s="680">
        <v>1281009</v>
      </c>
      <c r="BE111" s="680">
        <v>1281009</v>
      </c>
      <c r="BF111" s="680">
        <v>1281009</v>
      </c>
      <c r="BG111" s="680">
        <v>1281009</v>
      </c>
      <c r="BH111" s="680"/>
      <c r="BI111" s="680"/>
      <c r="BJ111" s="680"/>
      <c r="BK111" s="680"/>
      <c r="BL111" s="680"/>
      <c r="BM111" s="680"/>
      <c r="BN111" s="680"/>
      <c r="BO111" s="680"/>
      <c r="BP111" s="680"/>
      <c r="BQ111" s="680"/>
      <c r="BR111" s="680"/>
      <c r="BS111" s="680"/>
      <c r="BT111" s="681"/>
      <c r="BU111" s="160"/>
    </row>
    <row r="112" spans="2:73">
      <c r="B112" s="675"/>
      <c r="C112" s="675" t="s">
        <v>119</v>
      </c>
      <c r="D112" s="675"/>
      <c r="E112" s="675" t="s">
        <v>1055</v>
      </c>
      <c r="F112" s="675" t="s">
        <v>1051</v>
      </c>
      <c r="G112" s="675"/>
      <c r="H112" s="675">
        <v>2018</v>
      </c>
      <c r="I112" s="630" t="s">
        <v>1063</v>
      </c>
      <c r="J112" s="630" t="s">
        <v>581</v>
      </c>
      <c r="K112" s="619"/>
      <c r="L112" s="679"/>
      <c r="M112" s="680"/>
      <c r="N112" s="680"/>
      <c r="O112" s="680"/>
      <c r="P112" s="680"/>
      <c r="Q112" s="680"/>
      <c r="R112" s="680"/>
      <c r="S112" s="680"/>
      <c r="T112" s="680"/>
      <c r="U112" s="680"/>
      <c r="V112" s="680"/>
      <c r="W112" s="680"/>
      <c r="X112" s="680"/>
      <c r="Y112" s="680"/>
      <c r="Z112" s="680"/>
      <c r="AA112" s="680"/>
      <c r="AB112" s="680"/>
      <c r="AC112" s="680"/>
      <c r="AD112" s="680"/>
      <c r="AE112" s="680"/>
      <c r="AF112" s="680"/>
      <c r="AG112" s="680"/>
      <c r="AH112" s="680"/>
      <c r="AI112" s="680"/>
      <c r="AJ112" s="680"/>
      <c r="AK112" s="680"/>
      <c r="AL112" s="680"/>
      <c r="AM112" s="680"/>
      <c r="AN112" s="680"/>
      <c r="AO112" s="681"/>
      <c r="AP112" s="619"/>
      <c r="AQ112" s="679"/>
      <c r="AR112" s="680"/>
      <c r="AS112" s="680"/>
      <c r="AT112" s="680"/>
      <c r="AU112" s="680"/>
      <c r="AV112" s="680"/>
      <c r="AW112" s="680"/>
      <c r="AX112" s="680">
        <v>61600</v>
      </c>
      <c r="AY112" s="680">
        <v>54238</v>
      </c>
      <c r="AZ112" s="680">
        <v>39608</v>
      </c>
      <c r="BA112" s="680">
        <v>39488</v>
      </c>
      <c r="BB112" s="680">
        <v>39488</v>
      </c>
      <c r="BC112" s="680">
        <v>39488</v>
      </c>
      <c r="BD112" s="680">
        <v>39488</v>
      </c>
      <c r="BE112" s="680">
        <v>39488</v>
      </c>
      <c r="BF112" s="680">
        <v>39488</v>
      </c>
      <c r="BG112" s="680">
        <v>39488</v>
      </c>
      <c r="BH112" s="680"/>
      <c r="BI112" s="680"/>
      <c r="BJ112" s="680"/>
      <c r="BK112" s="680"/>
      <c r="BL112" s="680"/>
      <c r="BM112" s="680"/>
      <c r="BN112" s="680"/>
      <c r="BO112" s="680"/>
      <c r="BP112" s="680"/>
      <c r="BQ112" s="680"/>
      <c r="BR112" s="680"/>
      <c r="BS112" s="680"/>
      <c r="BT112" s="681"/>
    </row>
    <row r="113" spans="2:73">
      <c r="B113" s="675"/>
      <c r="C113" s="675"/>
      <c r="D113" s="675"/>
      <c r="E113" s="675"/>
      <c r="F113" s="675"/>
      <c r="G113" s="675"/>
      <c r="H113" s="675"/>
      <c r="I113" s="630"/>
      <c r="J113" s="630"/>
      <c r="K113" s="619"/>
      <c r="L113" s="679"/>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1"/>
      <c r="AP113" s="619"/>
      <c r="AQ113" s="679"/>
      <c r="AR113" s="680"/>
      <c r="AS113" s="680"/>
      <c r="AT113" s="680"/>
      <c r="AU113" s="680"/>
      <c r="AV113" s="680"/>
      <c r="AW113" s="680"/>
      <c r="AX113" s="680"/>
      <c r="AY113" s="680"/>
      <c r="AZ113" s="680"/>
      <c r="BA113" s="680"/>
      <c r="BB113" s="680"/>
      <c r="BC113" s="680"/>
      <c r="BD113" s="680"/>
      <c r="BE113" s="680"/>
      <c r="BF113" s="680"/>
      <c r="BG113" s="680"/>
      <c r="BH113" s="680"/>
      <c r="BI113" s="680"/>
      <c r="BJ113" s="680"/>
      <c r="BK113" s="680"/>
      <c r="BL113" s="680"/>
      <c r="BM113" s="680"/>
      <c r="BN113" s="680"/>
      <c r="BO113" s="680"/>
      <c r="BP113" s="680"/>
      <c r="BQ113" s="680"/>
      <c r="BR113" s="680"/>
      <c r="BS113" s="680"/>
      <c r="BT113" s="681"/>
    </row>
    <row r="114" spans="2:73">
      <c r="B114" s="675"/>
      <c r="C114" s="675"/>
      <c r="D114" s="675"/>
      <c r="E114" s="675"/>
      <c r="F114" s="675"/>
      <c r="G114" s="675"/>
      <c r="H114" s="675"/>
      <c r="I114" s="630"/>
      <c r="J114" s="630"/>
      <c r="K114" s="619"/>
      <c r="L114" s="679"/>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1"/>
      <c r="AP114" s="619"/>
      <c r="AQ114" s="679"/>
      <c r="AR114" s="680"/>
      <c r="AS114" s="680"/>
      <c r="AT114" s="680"/>
      <c r="AU114" s="680"/>
      <c r="AV114" s="680"/>
      <c r="AW114" s="680"/>
      <c r="AX114" s="680"/>
      <c r="AY114" s="680"/>
      <c r="AZ114" s="680"/>
      <c r="BA114" s="680"/>
      <c r="BB114" s="680"/>
      <c r="BC114" s="680"/>
      <c r="BD114" s="680"/>
      <c r="BE114" s="680"/>
      <c r="BF114" s="680"/>
      <c r="BG114" s="680"/>
      <c r="BH114" s="680"/>
      <c r="BI114" s="680"/>
      <c r="BJ114" s="680"/>
      <c r="BK114" s="680"/>
      <c r="BL114" s="680"/>
      <c r="BM114" s="680"/>
      <c r="BN114" s="680"/>
      <c r="BO114" s="680"/>
      <c r="BP114" s="680"/>
      <c r="BQ114" s="680"/>
      <c r="BR114" s="680"/>
      <c r="BS114" s="680"/>
      <c r="BT114" s="681"/>
    </row>
    <row r="115" spans="2:73" ht="15.75">
      <c r="B115" s="675"/>
      <c r="C115" s="675"/>
      <c r="D115" s="675"/>
      <c r="E115" s="675"/>
      <c r="F115" s="675"/>
      <c r="G115" s="675"/>
      <c r="H115" s="675"/>
      <c r="I115" s="630"/>
      <c r="J115" s="630"/>
      <c r="K115" s="619"/>
      <c r="L115" s="679"/>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0"/>
      <c r="AL115" s="680"/>
      <c r="AM115" s="680"/>
      <c r="AN115" s="680"/>
      <c r="AO115" s="681"/>
      <c r="AP115" s="619"/>
      <c r="AQ115" s="679"/>
      <c r="AR115" s="680"/>
      <c r="AS115" s="680"/>
      <c r="AT115" s="680"/>
      <c r="AU115" s="680"/>
      <c r="AV115" s="680"/>
      <c r="AW115" s="680"/>
      <c r="AX115" s="680"/>
      <c r="AY115" s="680"/>
      <c r="AZ115" s="680"/>
      <c r="BA115" s="680"/>
      <c r="BB115" s="680"/>
      <c r="BC115" s="680"/>
      <c r="BD115" s="680"/>
      <c r="BE115" s="680"/>
      <c r="BF115" s="680"/>
      <c r="BG115" s="680"/>
      <c r="BH115" s="680"/>
      <c r="BI115" s="680"/>
      <c r="BJ115" s="680"/>
      <c r="BK115" s="680"/>
      <c r="BL115" s="680"/>
      <c r="BM115" s="680"/>
      <c r="BN115" s="680"/>
      <c r="BO115" s="680"/>
      <c r="BP115" s="680"/>
      <c r="BQ115" s="680"/>
      <c r="BR115" s="680"/>
      <c r="BS115" s="680"/>
      <c r="BT115" s="681"/>
      <c r="BU115" s="160"/>
    </row>
    <row r="116" spans="2:73" ht="15.75">
      <c r="B116" s="675"/>
      <c r="C116" s="675"/>
      <c r="D116" s="675"/>
      <c r="E116" s="675"/>
      <c r="F116" s="675"/>
      <c r="G116" s="675"/>
      <c r="H116" s="675"/>
      <c r="I116" s="630"/>
      <c r="J116" s="630"/>
      <c r="K116" s="619"/>
      <c r="L116" s="679"/>
      <c r="M116" s="680"/>
      <c r="N116" s="680"/>
      <c r="O116" s="680"/>
      <c r="P116" s="680"/>
      <c r="Q116" s="680"/>
      <c r="R116" s="680"/>
      <c r="S116" s="680"/>
      <c r="T116" s="680"/>
      <c r="U116" s="680"/>
      <c r="V116" s="680"/>
      <c r="W116" s="680"/>
      <c r="X116" s="680"/>
      <c r="Y116" s="680"/>
      <c r="Z116" s="680"/>
      <c r="AA116" s="680"/>
      <c r="AB116" s="680"/>
      <c r="AC116" s="680"/>
      <c r="AD116" s="680"/>
      <c r="AE116" s="680"/>
      <c r="AF116" s="680"/>
      <c r="AG116" s="680"/>
      <c r="AH116" s="680"/>
      <c r="AI116" s="680"/>
      <c r="AJ116" s="680"/>
      <c r="AK116" s="680"/>
      <c r="AL116" s="680"/>
      <c r="AM116" s="680"/>
      <c r="AN116" s="680"/>
      <c r="AO116" s="681"/>
      <c r="AP116" s="619"/>
      <c r="AQ116" s="679"/>
      <c r="AR116" s="680"/>
      <c r="AS116" s="680"/>
      <c r="AT116" s="680"/>
      <c r="AU116" s="680"/>
      <c r="AV116" s="680"/>
      <c r="AW116" s="680"/>
      <c r="AX116" s="680"/>
      <c r="AY116" s="680"/>
      <c r="AZ116" s="680"/>
      <c r="BA116" s="680"/>
      <c r="BB116" s="680"/>
      <c r="BC116" s="680"/>
      <c r="BD116" s="680"/>
      <c r="BE116" s="680"/>
      <c r="BF116" s="680"/>
      <c r="BG116" s="680"/>
      <c r="BH116" s="680"/>
      <c r="BI116" s="680"/>
      <c r="BJ116" s="680"/>
      <c r="BK116" s="680"/>
      <c r="BL116" s="680"/>
      <c r="BM116" s="680"/>
      <c r="BN116" s="680"/>
      <c r="BO116" s="680"/>
      <c r="BP116" s="680"/>
      <c r="BQ116" s="680"/>
      <c r="BR116" s="680"/>
      <c r="BS116" s="680"/>
      <c r="BT116" s="681"/>
      <c r="BU116" s="160"/>
    </row>
    <row r="117" spans="2:73" ht="15.75">
      <c r="B117" s="675"/>
      <c r="C117" s="675"/>
      <c r="D117" s="675"/>
      <c r="E117" s="675"/>
      <c r="F117" s="675"/>
      <c r="G117" s="675"/>
      <c r="H117" s="675"/>
      <c r="I117" s="630"/>
      <c r="J117" s="630"/>
      <c r="K117" s="619"/>
      <c r="L117" s="679"/>
      <c r="M117" s="680"/>
      <c r="N117" s="680"/>
      <c r="O117" s="680"/>
      <c r="P117" s="680"/>
      <c r="Q117" s="680"/>
      <c r="R117" s="680"/>
      <c r="S117" s="680"/>
      <c r="T117" s="680"/>
      <c r="U117" s="680"/>
      <c r="V117" s="680"/>
      <c r="W117" s="680"/>
      <c r="X117" s="680"/>
      <c r="Y117" s="680"/>
      <c r="Z117" s="680"/>
      <c r="AA117" s="680"/>
      <c r="AB117" s="680"/>
      <c r="AC117" s="680"/>
      <c r="AD117" s="680"/>
      <c r="AE117" s="680"/>
      <c r="AF117" s="680"/>
      <c r="AG117" s="680"/>
      <c r="AH117" s="680"/>
      <c r="AI117" s="680"/>
      <c r="AJ117" s="680"/>
      <c r="AK117" s="680"/>
      <c r="AL117" s="680"/>
      <c r="AM117" s="680"/>
      <c r="AN117" s="680"/>
      <c r="AO117" s="681"/>
      <c r="AP117" s="619"/>
      <c r="AQ117" s="679"/>
      <c r="AR117" s="680"/>
      <c r="AS117" s="680"/>
      <c r="AT117" s="680"/>
      <c r="AU117" s="680"/>
      <c r="AV117" s="680"/>
      <c r="AW117" s="680"/>
      <c r="AX117" s="680"/>
      <c r="AY117" s="680"/>
      <c r="AZ117" s="680"/>
      <c r="BA117" s="680"/>
      <c r="BB117" s="680"/>
      <c r="BC117" s="680"/>
      <c r="BD117" s="680"/>
      <c r="BE117" s="680"/>
      <c r="BF117" s="680"/>
      <c r="BG117" s="680"/>
      <c r="BH117" s="680"/>
      <c r="BI117" s="680"/>
      <c r="BJ117" s="680"/>
      <c r="BK117" s="680"/>
      <c r="BL117" s="680"/>
      <c r="BM117" s="680"/>
      <c r="BN117" s="680"/>
      <c r="BO117" s="680"/>
      <c r="BP117" s="680"/>
      <c r="BQ117" s="680"/>
      <c r="BR117" s="680"/>
      <c r="BS117" s="680"/>
      <c r="BT117" s="681"/>
      <c r="BU117" s="160"/>
    </row>
    <row r="118" spans="2:73" ht="15.75">
      <c r="B118" s="675"/>
      <c r="C118" s="675"/>
      <c r="D118" s="675"/>
      <c r="E118" s="675"/>
      <c r="F118" s="675"/>
      <c r="G118" s="675"/>
      <c r="H118" s="675"/>
      <c r="I118" s="630"/>
      <c r="J118" s="630"/>
      <c r="K118" s="619"/>
      <c r="L118" s="679"/>
      <c r="M118" s="680"/>
      <c r="N118" s="680"/>
      <c r="O118" s="680"/>
      <c r="P118" s="680"/>
      <c r="Q118" s="680"/>
      <c r="R118" s="680"/>
      <c r="S118" s="680"/>
      <c r="T118" s="680"/>
      <c r="U118" s="680"/>
      <c r="V118" s="680"/>
      <c r="W118" s="680"/>
      <c r="X118" s="680"/>
      <c r="Y118" s="680"/>
      <c r="Z118" s="680"/>
      <c r="AA118" s="680"/>
      <c r="AB118" s="680"/>
      <c r="AC118" s="680"/>
      <c r="AD118" s="680"/>
      <c r="AE118" s="680"/>
      <c r="AF118" s="680"/>
      <c r="AG118" s="680"/>
      <c r="AH118" s="680"/>
      <c r="AI118" s="680"/>
      <c r="AJ118" s="680"/>
      <c r="AK118" s="680"/>
      <c r="AL118" s="680"/>
      <c r="AM118" s="680"/>
      <c r="AN118" s="680"/>
      <c r="AO118" s="681"/>
      <c r="AP118" s="619"/>
      <c r="AQ118" s="679"/>
      <c r="AR118" s="680"/>
      <c r="AS118" s="680"/>
      <c r="AT118" s="680"/>
      <c r="AU118" s="680"/>
      <c r="AV118" s="680"/>
      <c r="AW118" s="680"/>
      <c r="AX118" s="680"/>
      <c r="AY118" s="680"/>
      <c r="AZ118" s="680"/>
      <c r="BA118" s="680"/>
      <c r="BB118" s="680"/>
      <c r="BC118" s="680"/>
      <c r="BD118" s="680"/>
      <c r="BE118" s="680"/>
      <c r="BF118" s="680"/>
      <c r="BG118" s="680"/>
      <c r="BH118" s="680"/>
      <c r="BI118" s="680"/>
      <c r="BJ118" s="680"/>
      <c r="BK118" s="680"/>
      <c r="BL118" s="680"/>
      <c r="BM118" s="680"/>
      <c r="BN118" s="680"/>
      <c r="BO118" s="680"/>
      <c r="BP118" s="680"/>
      <c r="BQ118" s="680"/>
      <c r="BR118" s="680"/>
      <c r="BS118" s="680"/>
      <c r="BT118" s="681"/>
      <c r="BU118" s="160"/>
    </row>
    <row r="119" spans="2:73" ht="15.75">
      <c r="B119" s="675"/>
      <c r="C119" s="675"/>
      <c r="D119" s="675"/>
      <c r="E119" s="675"/>
      <c r="F119" s="675"/>
      <c r="G119" s="675"/>
      <c r="H119" s="675"/>
      <c r="I119" s="630"/>
      <c r="J119" s="630"/>
      <c r="K119" s="619"/>
      <c r="L119" s="679"/>
      <c r="M119" s="680"/>
      <c r="N119" s="680"/>
      <c r="O119" s="680"/>
      <c r="P119" s="680"/>
      <c r="Q119" s="680"/>
      <c r="R119" s="680"/>
      <c r="S119" s="680"/>
      <c r="T119" s="680"/>
      <c r="U119" s="680"/>
      <c r="V119" s="680"/>
      <c r="W119" s="680"/>
      <c r="X119" s="680"/>
      <c r="Y119" s="680"/>
      <c r="Z119" s="680"/>
      <c r="AA119" s="680"/>
      <c r="AB119" s="680"/>
      <c r="AC119" s="680"/>
      <c r="AD119" s="680"/>
      <c r="AE119" s="680"/>
      <c r="AF119" s="680"/>
      <c r="AG119" s="680"/>
      <c r="AH119" s="680"/>
      <c r="AI119" s="680"/>
      <c r="AJ119" s="680"/>
      <c r="AK119" s="680"/>
      <c r="AL119" s="680"/>
      <c r="AM119" s="680"/>
      <c r="AN119" s="680"/>
      <c r="AO119" s="681"/>
      <c r="AP119" s="619"/>
      <c r="AQ119" s="679"/>
      <c r="AR119" s="680"/>
      <c r="AS119" s="680"/>
      <c r="AT119" s="680"/>
      <c r="AU119" s="680"/>
      <c r="AV119" s="680"/>
      <c r="AW119" s="680"/>
      <c r="AX119" s="680"/>
      <c r="AY119" s="680"/>
      <c r="AZ119" s="680"/>
      <c r="BA119" s="680"/>
      <c r="BB119" s="680"/>
      <c r="BC119" s="680"/>
      <c r="BD119" s="680"/>
      <c r="BE119" s="680"/>
      <c r="BF119" s="680"/>
      <c r="BG119" s="680"/>
      <c r="BH119" s="680"/>
      <c r="BI119" s="680"/>
      <c r="BJ119" s="680"/>
      <c r="BK119" s="680"/>
      <c r="BL119" s="680"/>
      <c r="BM119" s="680"/>
      <c r="BN119" s="680"/>
      <c r="BO119" s="680"/>
      <c r="BP119" s="680"/>
      <c r="BQ119" s="680"/>
      <c r="BR119" s="680"/>
      <c r="BS119" s="680"/>
      <c r="BT119" s="681"/>
      <c r="BU119" s="160"/>
    </row>
    <row r="120" spans="2:73">
      <c r="B120" s="675"/>
      <c r="C120" s="675"/>
      <c r="D120" s="675"/>
      <c r="E120" s="675"/>
      <c r="F120" s="675"/>
      <c r="G120" s="675"/>
      <c r="H120" s="675"/>
      <c r="I120" s="630"/>
      <c r="J120" s="630"/>
      <c r="K120" s="619"/>
      <c r="L120" s="679"/>
      <c r="M120" s="680"/>
      <c r="N120" s="680"/>
      <c r="O120" s="680"/>
      <c r="P120" s="680"/>
      <c r="Q120" s="680"/>
      <c r="R120" s="680"/>
      <c r="S120" s="680"/>
      <c r="T120" s="680"/>
      <c r="U120" s="680"/>
      <c r="V120" s="680"/>
      <c r="W120" s="680"/>
      <c r="X120" s="680"/>
      <c r="Y120" s="680"/>
      <c r="Z120" s="680"/>
      <c r="AA120" s="680"/>
      <c r="AB120" s="680"/>
      <c r="AC120" s="680"/>
      <c r="AD120" s="680"/>
      <c r="AE120" s="680"/>
      <c r="AF120" s="680"/>
      <c r="AG120" s="680"/>
      <c r="AH120" s="680"/>
      <c r="AI120" s="680"/>
      <c r="AJ120" s="680"/>
      <c r="AK120" s="680"/>
      <c r="AL120" s="680"/>
      <c r="AM120" s="680"/>
      <c r="AN120" s="680"/>
      <c r="AO120" s="681"/>
      <c r="AP120" s="619"/>
      <c r="AQ120" s="679"/>
      <c r="AR120" s="680"/>
      <c r="AS120" s="680"/>
      <c r="AT120" s="680"/>
      <c r="AU120" s="680"/>
      <c r="AV120" s="680"/>
      <c r="AW120" s="680"/>
      <c r="AX120" s="680"/>
      <c r="AY120" s="680"/>
      <c r="AZ120" s="680"/>
      <c r="BA120" s="680"/>
      <c r="BB120" s="680"/>
      <c r="BC120" s="680"/>
      <c r="BD120" s="680"/>
      <c r="BE120" s="680"/>
      <c r="BF120" s="680"/>
      <c r="BG120" s="680"/>
      <c r="BH120" s="680"/>
      <c r="BI120" s="680"/>
      <c r="BJ120" s="680"/>
      <c r="BK120" s="680"/>
      <c r="BL120" s="680"/>
      <c r="BM120" s="680"/>
      <c r="BN120" s="680"/>
      <c r="BO120" s="680"/>
      <c r="BP120" s="680"/>
      <c r="BQ120" s="680"/>
      <c r="BR120" s="680"/>
      <c r="BS120" s="680"/>
      <c r="BT120" s="681"/>
    </row>
    <row r="121" spans="2:73" ht="15.75">
      <c r="B121" s="675"/>
      <c r="C121" s="675"/>
      <c r="D121" s="675"/>
      <c r="E121" s="675"/>
      <c r="F121" s="675"/>
      <c r="G121" s="675"/>
      <c r="H121" s="675"/>
      <c r="I121" s="630"/>
      <c r="J121" s="630"/>
      <c r="K121" s="619"/>
      <c r="L121" s="679"/>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1"/>
      <c r="AP121" s="619"/>
      <c r="AQ121" s="679"/>
      <c r="AR121" s="680"/>
      <c r="AS121" s="680"/>
      <c r="AT121" s="680"/>
      <c r="AU121" s="680"/>
      <c r="AV121" s="680"/>
      <c r="AW121" s="680"/>
      <c r="AX121" s="680"/>
      <c r="AY121" s="680"/>
      <c r="AZ121" s="680"/>
      <c r="BA121" s="680"/>
      <c r="BB121" s="680"/>
      <c r="BC121" s="680"/>
      <c r="BD121" s="680"/>
      <c r="BE121" s="680"/>
      <c r="BF121" s="680"/>
      <c r="BG121" s="680"/>
      <c r="BH121" s="680"/>
      <c r="BI121" s="680"/>
      <c r="BJ121" s="680"/>
      <c r="BK121" s="680"/>
      <c r="BL121" s="680"/>
      <c r="BM121" s="680"/>
      <c r="BN121" s="680"/>
      <c r="BO121" s="680"/>
      <c r="BP121" s="680"/>
      <c r="BQ121" s="680"/>
      <c r="BR121" s="680"/>
      <c r="BS121" s="680"/>
      <c r="BT121" s="681"/>
      <c r="BU121" s="160"/>
    </row>
    <row r="122" spans="2:73" ht="15.75">
      <c r="B122" s="675"/>
      <c r="C122" s="675"/>
      <c r="D122" s="675"/>
      <c r="E122" s="675"/>
      <c r="F122" s="675"/>
      <c r="G122" s="675"/>
      <c r="H122" s="675"/>
      <c r="I122" s="630"/>
      <c r="J122" s="630"/>
      <c r="K122" s="619"/>
      <c r="L122" s="682"/>
      <c r="M122" s="683"/>
      <c r="N122" s="683"/>
      <c r="O122" s="683"/>
      <c r="P122" s="683"/>
      <c r="Q122" s="683"/>
      <c r="R122" s="683"/>
      <c r="S122" s="683"/>
      <c r="T122" s="683"/>
      <c r="U122" s="683"/>
      <c r="V122" s="683"/>
      <c r="W122" s="683"/>
      <c r="X122" s="683"/>
      <c r="Y122" s="683"/>
      <c r="Z122" s="683"/>
      <c r="AA122" s="683"/>
      <c r="AB122" s="683"/>
      <c r="AC122" s="683"/>
      <c r="AD122" s="683"/>
      <c r="AE122" s="683"/>
      <c r="AF122" s="683"/>
      <c r="AG122" s="683"/>
      <c r="AH122" s="683"/>
      <c r="AI122" s="683"/>
      <c r="AJ122" s="683"/>
      <c r="AK122" s="683"/>
      <c r="AL122" s="683"/>
      <c r="AM122" s="683"/>
      <c r="AN122" s="683"/>
      <c r="AO122" s="684"/>
      <c r="AP122" s="619"/>
      <c r="AQ122" s="682"/>
      <c r="AR122" s="683"/>
      <c r="AS122" s="683"/>
      <c r="AT122" s="683"/>
      <c r="AU122" s="683"/>
      <c r="AV122" s="683"/>
      <c r="AW122" s="683"/>
      <c r="AX122" s="683"/>
      <c r="AY122" s="683"/>
      <c r="AZ122" s="683"/>
      <c r="BA122" s="683"/>
      <c r="BB122" s="683"/>
      <c r="BC122" s="683"/>
      <c r="BD122" s="683"/>
      <c r="BE122" s="683"/>
      <c r="BF122" s="683"/>
      <c r="BG122" s="683"/>
      <c r="BH122" s="683"/>
      <c r="BI122" s="683"/>
      <c r="BJ122" s="683"/>
      <c r="BK122" s="683"/>
      <c r="BL122" s="683"/>
      <c r="BM122" s="683"/>
      <c r="BN122" s="683"/>
      <c r="BO122" s="683"/>
      <c r="BP122" s="683"/>
      <c r="BQ122" s="683"/>
      <c r="BR122" s="683"/>
      <c r="BS122" s="683"/>
      <c r="BT122" s="684"/>
      <c r="BU122" s="160"/>
    </row>
  </sheetData>
  <autoFilter ref="C26:BT26">
    <sortState ref="C26:BT42">
      <sortCondition ref="H25"/>
    </sortState>
  </autoFilter>
  <mergeCells count="1">
    <mergeCell ref="C24:G24"/>
  </mergeCells>
  <conditionalFormatting sqref="L114:AO122 AQ114:BT122">
    <cfRule type="cellIs" dxfId="20" priority="20" operator="equal">
      <formula>0</formula>
    </cfRule>
  </conditionalFormatting>
  <conditionalFormatting sqref="L27:AO69 AQ37:BT71">
    <cfRule type="cellIs" dxfId="10" priority="11" operator="equal">
      <formula>0</formula>
    </cfRule>
  </conditionalFormatting>
  <conditionalFormatting sqref="L110:AO113 AQ108:BT113">
    <cfRule type="cellIs" dxfId="9" priority="8" operator="equal">
      <formula>0</formula>
    </cfRule>
  </conditionalFormatting>
  <conditionalFormatting sqref="L74:AO86 AQ72:BT88">
    <cfRule type="cellIs" dxfId="8" priority="10" operator="equal">
      <formula>0</formula>
    </cfRule>
  </conditionalFormatting>
  <conditionalFormatting sqref="L91:AO105 AQ89:BT107">
    <cfRule type="cellIs" dxfId="7" priority="9" operator="equal">
      <formula>0</formula>
    </cfRule>
  </conditionalFormatting>
  <conditionalFormatting sqref="L27:AO32">
    <cfRule type="cellIs" dxfId="6" priority="7" operator="equal">
      <formula>0</formula>
    </cfRule>
  </conditionalFormatting>
  <conditionalFormatting sqref="L33:AO43 AQ41:BT43">
    <cfRule type="cellIs" dxfId="5" priority="6" operator="equal">
      <formula>0</formula>
    </cfRule>
  </conditionalFormatting>
  <conditionalFormatting sqref="L70:AO73">
    <cfRule type="cellIs" dxfId="4" priority="5" operator="equal">
      <formula>0</formula>
    </cfRule>
  </conditionalFormatting>
  <conditionalFormatting sqref="L87:AO90">
    <cfRule type="cellIs" dxfId="3" priority="4" operator="equal">
      <formula>0</formula>
    </cfRule>
  </conditionalFormatting>
  <conditionalFormatting sqref="L106:AO109">
    <cfRule type="cellIs" dxfId="2" priority="3" operator="equal">
      <formula>0</formula>
    </cfRule>
  </conditionalFormatting>
  <conditionalFormatting sqref="AQ27:BT28">
    <cfRule type="cellIs" dxfId="1" priority="2"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DropDownList!$G$2:$G$11</xm:f>
          </x14:formula1>
          <xm:sqref>I114:I1048576</xm:sqref>
        </x14:dataValidation>
        <x14:dataValidation type="list" allowBlank="1" showInputMessage="1" showErrorMessage="1">
          <x14:formula1>
            <xm:f>DropDownList!$H$2:$H$3</xm:f>
          </x14:formula1>
          <xm:sqref>J114:J1048576</xm:sqref>
        </x14:dataValidation>
        <x14:dataValidation type="list" allowBlank="1" showInputMessage="1" showErrorMessage="1">
          <x14:formula1>
            <xm:f>[EEDO_2023_LRAMVA_Workform_20220608.xlsx]DropDownList!#REF!</xm:f>
          </x14:formula1>
          <xm:sqref>J27:J113</xm:sqref>
        </x14:dataValidation>
        <x14:dataValidation type="list" allowBlank="1" showInputMessage="1" showErrorMessage="1">
          <x14:formula1>
            <xm:f>[EEDO_2023_LRAMVA_Workform_20220608.xlsx]DropDownList!#REF!</xm:f>
          </x14:formula1>
          <xm:sqref>I27:I113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zoomScale="70" zoomScaleNormal="70" workbookViewId="0">
      <selection activeCell="U36" sqref="U36"/>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9"/>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502</v>
      </c>
    </row>
    <row r="16" spans="1:17" ht="15.75">
      <c r="B16" s="577"/>
    </row>
    <row r="17" spans="2:21" s="654" customFormat="1" ht="20.45" customHeight="1">
      <c r="B17" s="652" t="s">
        <v>641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41" t="s">
        <v>692</v>
      </c>
      <c r="C18" s="941"/>
      <c r="D18" s="941"/>
      <c r="E18" s="941"/>
      <c r="F18" s="941"/>
      <c r="G18" s="941"/>
      <c r="H18" s="941"/>
      <c r="I18" s="941"/>
      <c r="J18" s="941"/>
      <c r="K18" s="941"/>
      <c r="L18" s="941"/>
      <c r="M18" s="941"/>
      <c r="N18" s="941"/>
      <c r="O18" s="941"/>
      <c r="P18" s="941"/>
      <c r="Q18" s="941"/>
      <c r="R18" s="941"/>
      <c r="S18" s="941"/>
      <c r="T18" s="941"/>
      <c r="U18" s="941"/>
    </row>
    <row r="21" spans="2:21" ht="21">
      <c r="B21" s="727" t="s">
        <v>676</v>
      </c>
    </row>
    <row r="23" spans="2:21" ht="21">
      <c r="B23" s="727" t="s">
        <v>677</v>
      </c>
      <c r="C23" s="728"/>
      <c r="E23" s="728"/>
      <c r="F23" s="728"/>
      <c r="H23" s="727" t="s">
        <v>678</v>
      </c>
    </row>
    <row r="24" spans="2:21" ht="18.75" customHeight="1">
      <c r="B24" s="940" t="s">
        <v>656</v>
      </c>
      <c r="C24" s="940"/>
      <c r="D24" s="940"/>
      <c r="E24" s="940"/>
      <c r="F24" s="940"/>
      <c r="H24" s="12" t="s">
        <v>664</v>
      </c>
      <c r="M24" s="12" t="s">
        <v>665</v>
      </c>
    </row>
    <row r="25" spans="2:21" ht="45">
      <c r="B25" s="724" t="s">
        <v>62</v>
      </c>
      <c r="C25" s="724" t="s">
        <v>657</v>
      </c>
      <c r="D25" s="724" t="s">
        <v>658</v>
      </c>
      <c r="E25" s="724" t="s">
        <v>660</v>
      </c>
      <c r="F25" s="724" t="s">
        <v>659</v>
      </c>
      <c r="H25" s="724" t="s">
        <v>661</v>
      </c>
      <c r="I25" s="724" t="s">
        <v>662</v>
      </c>
      <c r="J25" s="724" t="s">
        <v>663</v>
      </c>
      <c r="K25" s="724" t="s">
        <v>657</v>
      </c>
      <c r="M25" s="724" t="s">
        <v>661</v>
      </c>
      <c r="N25" s="724" t="s">
        <v>662</v>
      </c>
      <c r="O25" s="724" t="s">
        <v>663</v>
      </c>
      <c r="P25" s="724" t="s">
        <v>657</v>
      </c>
    </row>
    <row r="26" spans="2:21" ht="18">
      <c r="B26" s="731"/>
      <c r="C26" s="731" t="s">
        <v>666</v>
      </c>
      <c r="D26" s="731" t="s">
        <v>667</v>
      </c>
      <c r="E26" s="731" t="s">
        <v>668</v>
      </c>
      <c r="F26" s="731" t="s">
        <v>669</v>
      </c>
      <c r="H26" s="731"/>
      <c r="I26" s="731" t="s">
        <v>670</v>
      </c>
      <c r="J26" s="731" t="s">
        <v>671</v>
      </c>
      <c r="K26" s="731" t="s">
        <v>672</v>
      </c>
      <c r="M26" s="731"/>
      <c r="N26" s="731" t="s">
        <v>673</v>
      </c>
      <c r="O26" s="731" t="s">
        <v>674</v>
      </c>
      <c r="P26" s="731" t="s">
        <v>675</v>
      </c>
    </row>
    <row r="27" spans="2:21" ht="15.75" customHeight="1">
      <c r="B27" s="726" t="s">
        <v>680</v>
      </c>
      <c r="C27" s="734">
        <f>K49</f>
        <v>0</v>
      </c>
      <c r="D27" s="732"/>
      <c r="E27" s="725"/>
      <c r="F27" s="725"/>
      <c r="H27" s="725"/>
      <c r="I27" s="725"/>
      <c r="J27" s="725"/>
      <c r="K27" s="725">
        <f>I27*J27</f>
        <v>0</v>
      </c>
      <c r="M27" s="725"/>
      <c r="N27" s="725"/>
      <c r="O27" s="725"/>
      <c r="P27" s="725">
        <f>N27*O27</f>
        <v>0</v>
      </c>
    </row>
    <row r="28" spans="2:21" ht="15.75" customHeight="1">
      <c r="B28" s="726" t="s">
        <v>681</v>
      </c>
      <c r="C28" s="735">
        <f>P49</f>
        <v>0</v>
      </c>
      <c r="D28" s="736">
        <f>C28-C27</f>
        <v>0</v>
      </c>
      <c r="E28" s="725"/>
      <c r="F28" s="733">
        <f>D28*E28</f>
        <v>0</v>
      </c>
      <c r="H28" s="725"/>
      <c r="I28" s="725"/>
      <c r="J28" s="725"/>
      <c r="K28" s="725"/>
      <c r="M28" s="725"/>
      <c r="N28" s="725"/>
      <c r="O28" s="725"/>
      <c r="P28" s="725"/>
    </row>
    <row r="29" spans="2:21" ht="15.75" customHeight="1">
      <c r="B29" s="726" t="s">
        <v>682</v>
      </c>
      <c r="C29" s="725"/>
      <c r="D29" s="725"/>
      <c r="E29" s="725"/>
      <c r="F29" s="725"/>
      <c r="H29" s="725"/>
      <c r="I29" s="725"/>
      <c r="J29" s="725"/>
      <c r="K29" s="725"/>
      <c r="M29" s="725"/>
      <c r="N29" s="725"/>
      <c r="O29" s="725"/>
      <c r="P29" s="725"/>
    </row>
    <row r="30" spans="2:21" ht="15.75" customHeight="1">
      <c r="B30" s="726" t="s">
        <v>683</v>
      </c>
      <c r="C30" s="725"/>
      <c r="D30" s="725"/>
      <c r="E30" s="725"/>
      <c r="F30" s="725"/>
      <c r="H30" s="725"/>
      <c r="I30" s="725"/>
      <c r="J30" s="725"/>
      <c r="K30" s="725"/>
      <c r="M30" s="725"/>
      <c r="N30" s="725"/>
      <c r="O30" s="725"/>
      <c r="P30" s="725"/>
    </row>
    <row r="31" spans="2:21" ht="15.75" customHeight="1">
      <c r="B31" s="726" t="s">
        <v>684</v>
      </c>
      <c r="C31" s="725"/>
      <c r="D31" s="725"/>
      <c r="E31" s="725"/>
      <c r="F31" s="725"/>
      <c r="H31" s="725"/>
      <c r="I31" s="725"/>
      <c r="J31" s="725"/>
      <c r="K31" s="725"/>
      <c r="M31" s="725"/>
      <c r="N31" s="725"/>
      <c r="O31" s="725"/>
      <c r="P31" s="725"/>
    </row>
    <row r="32" spans="2:21" ht="15.75" customHeight="1">
      <c r="B32" s="726" t="s">
        <v>685</v>
      </c>
      <c r="C32" s="725"/>
      <c r="D32" s="725"/>
      <c r="E32" s="725"/>
      <c r="F32" s="725"/>
      <c r="H32" s="725"/>
      <c r="I32" s="725"/>
      <c r="J32" s="725"/>
      <c r="K32" s="725"/>
      <c r="M32" s="725"/>
      <c r="N32" s="725"/>
      <c r="O32" s="725"/>
      <c r="P32" s="725"/>
    </row>
    <row r="33" spans="2:16" ht="15.75" customHeight="1">
      <c r="B33" s="726" t="s">
        <v>686</v>
      </c>
      <c r="C33" s="725"/>
      <c r="D33" s="725"/>
      <c r="E33" s="725"/>
      <c r="F33" s="725"/>
      <c r="H33" s="725"/>
      <c r="I33" s="725"/>
      <c r="J33" s="725"/>
      <c r="K33" s="725"/>
      <c r="M33" s="725"/>
      <c r="N33" s="725"/>
      <c r="O33" s="725"/>
      <c r="P33" s="725"/>
    </row>
    <row r="34" spans="2:16" ht="15.75" customHeight="1">
      <c r="B34" s="726" t="s">
        <v>687</v>
      </c>
      <c r="C34" s="725"/>
      <c r="D34" s="725"/>
      <c r="E34" s="725"/>
      <c r="F34" s="725"/>
      <c r="H34" s="725"/>
      <c r="I34" s="725"/>
      <c r="J34" s="725"/>
      <c r="K34" s="725"/>
      <c r="M34" s="725"/>
      <c r="N34" s="725"/>
      <c r="O34" s="725"/>
      <c r="P34" s="725"/>
    </row>
    <row r="35" spans="2:16" ht="15.75" customHeight="1">
      <c r="B35" s="726" t="s">
        <v>688</v>
      </c>
      <c r="C35" s="725"/>
      <c r="D35" s="725"/>
      <c r="E35" s="725"/>
      <c r="F35" s="725"/>
      <c r="H35" s="725"/>
      <c r="I35" s="725"/>
      <c r="J35" s="725"/>
      <c r="K35" s="725"/>
      <c r="M35" s="725"/>
      <c r="N35" s="725"/>
      <c r="O35" s="725"/>
      <c r="P35" s="725"/>
    </row>
    <row r="36" spans="2:16" ht="15.75" customHeight="1">
      <c r="B36" s="726" t="s">
        <v>689</v>
      </c>
      <c r="C36" s="725"/>
      <c r="D36" s="725"/>
      <c r="E36" s="725"/>
      <c r="F36" s="725"/>
      <c r="H36" s="725"/>
      <c r="I36" s="725"/>
      <c r="J36" s="725"/>
      <c r="K36" s="725"/>
      <c r="M36" s="725"/>
      <c r="N36" s="725"/>
      <c r="O36" s="725"/>
      <c r="P36" s="725"/>
    </row>
    <row r="37" spans="2:16" ht="15.75" customHeight="1">
      <c r="B37" s="726" t="s">
        <v>690</v>
      </c>
      <c r="C37" s="725"/>
      <c r="D37" s="725"/>
      <c r="E37" s="725"/>
      <c r="F37" s="725"/>
      <c r="H37" s="725"/>
      <c r="I37" s="725"/>
      <c r="J37" s="725"/>
      <c r="K37" s="725"/>
      <c r="M37" s="725"/>
      <c r="N37" s="725"/>
      <c r="O37" s="725"/>
      <c r="P37" s="725"/>
    </row>
    <row r="38" spans="2:16" ht="15.75" customHeight="1">
      <c r="B38" s="726" t="s">
        <v>691</v>
      </c>
      <c r="C38" s="725"/>
      <c r="D38" s="725"/>
      <c r="E38" s="725"/>
      <c r="F38" s="725"/>
      <c r="H38" s="725"/>
      <c r="I38" s="725"/>
      <c r="J38" s="725"/>
      <c r="K38" s="725"/>
      <c r="M38" s="725"/>
      <c r="N38" s="725"/>
      <c r="O38" s="725"/>
      <c r="P38" s="725"/>
    </row>
    <row r="39" spans="2:16" ht="16.350000000000001" customHeight="1">
      <c r="B39" s="737" t="s">
        <v>26</v>
      </c>
      <c r="C39" s="738"/>
      <c r="D39" s="738"/>
      <c r="E39" s="738"/>
      <c r="F39" s="739">
        <f>SUM(F28:F38)</f>
        <v>0</v>
      </c>
      <c r="H39" s="725"/>
      <c r="I39" s="725"/>
      <c r="J39" s="725"/>
      <c r="K39" s="725"/>
      <c r="M39" s="725"/>
      <c r="N39" s="725"/>
      <c r="O39" s="725"/>
      <c r="P39" s="725"/>
    </row>
    <row r="40" spans="2:16">
      <c r="B40" s="726" t="s">
        <v>679</v>
      </c>
      <c r="C40" s="725"/>
      <c r="D40" s="725"/>
      <c r="E40" s="725"/>
      <c r="F40" s="725"/>
      <c r="H40" s="725"/>
      <c r="I40" s="725"/>
      <c r="J40" s="725"/>
      <c r="K40" s="725"/>
      <c r="M40" s="725"/>
      <c r="N40" s="725"/>
      <c r="O40" s="725"/>
      <c r="P40" s="725"/>
    </row>
    <row r="41" spans="2:16">
      <c r="B41" s="726" t="s">
        <v>679</v>
      </c>
      <c r="C41" s="725"/>
      <c r="D41" s="725"/>
      <c r="E41" s="725"/>
      <c r="F41" s="725"/>
      <c r="H41" s="725"/>
      <c r="I41" s="725"/>
      <c r="J41" s="725"/>
      <c r="K41" s="725"/>
      <c r="M41" s="725"/>
      <c r="N41" s="725"/>
      <c r="O41" s="725"/>
      <c r="P41" s="725"/>
    </row>
    <row r="42" spans="2:16">
      <c r="B42" s="726" t="s">
        <v>679</v>
      </c>
      <c r="C42" s="725"/>
      <c r="D42" s="725"/>
      <c r="E42" s="725"/>
      <c r="F42" s="725"/>
      <c r="H42" s="725"/>
      <c r="I42" s="725"/>
      <c r="J42" s="725"/>
      <c r="K42" s="725"/>
      <c r="M42" s="725"/>
      <c r="N42" s="725"/>
      <c r="O42" s="725"/>
      <c r="P42" s="725"/>
    </row>
    <row r="43" spans="2:16">
      <c r="B43" s="726" t="s">
        <v>679</v>
      </c>
      <c r="C43" s="725"/>
      <c r="D43" s="725"/>
      <c r="E43" s="725"/>
      <c r="F43" s="725"/>
      <c r="H43" s="725"/>
      <c r="I43" s="725"/>
      <c r="J43" s="725"/>
      <c r="K43" s="725"/>
      <c r="M43" s="725"/>
      <c r="N43" s="725"/>
      <c r="O43" s="725"/>
      <c r="P43" s="725"/>
    </row>
    <row r="44" spans="2:16">
      <c r="H44" s="725"/>
      <c r="I44" s="725"/>
      <c r="J44" s="725"/>
      <c r="K44" s="725"/>
      <c r="M44" s="725"/>
      <c r="N44" s="725"/>
      <c r="O44" s="725"/>
      <c r="P44" s="725"/>
    </row>
    <row r="45" spans="2:16">
      <c r="H45" s="725"/>
      <c r="I45" s="725"/>
      <c r="J45" s="725"/>
      <c r="K45" s="725"/>
      <c r="M45" s="725"/>
      <c r="N45" s="725"/>
      <c r="O45" s="725"/>
      <c r="P45" s="725"/>
    </row>
    <row r="46" spans="2:16">
      <c r="H46" s="725"/>
      <c r="I46" s="725"/>
      <c r="J46" s="725"/>
      <c r="K46" s="725"/>
      <c r="M46" s="725"/>
      <c r="N46" s="725"/>
      <c r="O46" s="725"/>
      <c r="P46" s="725"/>
    </row>
    <row r="47" spans="2:16">
      <c r="H47" s="725"/>
      <c r="I47" s="725"/>
      <c r="J47" s="725"/>
      <c r="K47" s="725"/>
      <c r="M47" s="725"/>
      <c r="N47" s="725"/>
      <c r="O47" s="725"/>
      <c r="P47" s="725"/>
    </row>
    <row r="48" spans="2:16">
      <c r="H48" s="725"/>
      <c r="I48" s="725"/>
      <c r="J48" s="725"/>
      <c r="K48" s="725"/>
      <c r="M48" s="725"/>
      <c r="N48" s="725"/>
      <c r="O48" s="725"/>
      <c r="P48" s="725"/>
    </row>
    <row r="49" spans="8:16">
      <c r="H49" s="737" t="s">
        <v>26</v>
      </c>
      <c r="I49" s="738"/>
      <c r="J49" s="738"/>
      <c r="K49" s="734">
        <f>SUM(K27:K48)</f>
        <v>0</v>
      </c>
      <c r="M49" s="737" t="s">
        <v>26</v>
      </c>
      <c r="N49" s="738"/>
      <c r="O49" s="738"/>
      <c r="P49" s="735">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74"/>
  <sheetViews>
    <sheetView zoomScale="70" zoomScaleNormal="70" workbookViewId="0">
      <pane ySplit="16" topLeftCell="A17" activePane="bottomLeft" state="frozen"/>
      <selection pane="bottomLeft" activeCell="B18" sqref="B18"/>
    </sheetView>
  </sheetViews>
  <sheetFormatPr defaultColWidth="9" defaultRowHeight="15"/>
  <cols>
    <col min="1" max="1" width="9" style="12"/>
    <col min="2" max="2" width="37" style="687"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88" t="s">
        <v>558</v>
      </c>
      <c r="C16" s="869" t="s">
        <v>502</v>
      </c>
      <c r="D16" s="870"/>
      <c r="E16" s="870"/>
      <c r="F16" s="870"/>
      <c r="G16" s="870"/>
      <c r="H16" s="870"/>
      <c r="I16" s="870"/>
      <c r="J16" s="870"/>
      <c r="K16" s="870"/>
      <c r="L16" s="870"/>
      <c r="M16" s="870"/>
      <c r="N16" s="870"/>
      <c r="O16" s="870"/>
      <c r="P16" s="870"/>
      <c r="Q16" s="870"/>
      <c r="R16" s="870"/>
      <c r="S16" s="870"/>
      <c r="T16" s="870"/>
      <c r="U16" s="870"/>
    </row>
    <row r="17" spans="2:21" ht="6.95" customHeight="1">
      <c r="B17" s="853"/>
      <c r="C17" s="854"/>
      <c r="D17" s="854"/>
      <c r="E17" s="854"/>
      <c r="F17" s="854"/>
      <c r="G17" s="854"/>
      <c r="H17" s="854"/>
      <c r="I17" s="854"/>
      <c r="J17" s="854"/>
      <c r="K17" s="854"/>
      <c r="L17" s="854"/>
      <c r="M17" s="854"/>
      <c r="N17" s="854"/>
      <c r="O17" s="854"/>
      <c r="P17" s="854"/>
      <c r="Q17" s="854"/>
      <c r="R17" s="854"/>
      <c r="S17" s="854"/>
      <c r="T17" s="854"/>
      <c r="U17" s="854"/>
    </row>
    <row r="18" spans="2:21" ht="26.25" customHeight="1">
      <c r="B18" s="855" t="s">
        <v>975</v>
      </c>
      <c r="C18" s="862" t="s">
        <v>996</v>
      </c>
      <c r="D18" s="862"/>
      <c r="E18" s="862"/>
      <c r="F18" s="862"/>
      <c r="G18" s="862"/>
      <c r="H18" s="862"/>
      <c r="I18" s="862"/>
      <c r="J18" s="862"/>
      <c r="K18" s="862"/>
      <c r="L18" s="862"/>
      <c r="M18" s="862"/>
      <c r="N18" s="862"/>
      <c r="O18" s="862"/>
      <c r="P18" s="862"/>
      <c r="Q18" s="862"/>
      <c r="R18" s="862"/>
      <c r="S18" s="862"/>
      <c r="T18" s="862"/>
      <c r="U18" s="863"/>
    </row>
    <row r="19" spans="2:21" ht="15.75">
      <c r="B19" s="851" t="s">
        <v>543</v>
      </c>
      <c r="C19" s="864" t="s">
        <v>976</v>
      </c>
      <c r="D19" s="864"/>
      <c r="E19" s="864"/>
      <c r="F19" s="864"/>
      <c r="G19" s="864"/>
      <c r="H19" s="865" t="s">
        <v>977</v>
      </c>
      <c r="I19" s="865"/>
      <c r="J19" s="865"/>
      <c r="K19" s="865"/>
      <c r="L19" s="865"/>
      <c r="M19" s="865"/>
      <c r="N19" s="865"/>
      <c r="O19" s="865" t="s">
        <v>978</v>
      </c>
      <c r="P19" s="865"/>
      <c r="Q19" s="865"/>
      <c r="R19" s="865"/>
      <c r="S19" s="865"/>
      <c r="T19" s="865"/>
      <c r="U19" s="865"/>
    </row>
    <row r="20" spans="2:21" ht="15.75">
      <c r="B20" s="852">
        <v>1</v>
      </c>
      <c r="C20" s="861" t="s">
        <v>979</v>
      </c>
      <c r="D20" s="861"/>
      <c r="E20" s="861"/>
      <c r="F20" s="861"/>
      <c r="G20" s="861"/>
      <c r="H20" s="861" t="s">
        <v>994</v>
      </c>
      <c r="I20" s="861"/>
      <c r="J20" s="861"/>
      <c r="K20" s="861"/>
      <c r="L20" s="861"/>
      <c r="M20" s="861"/>
      <c r="N20" s="861"/>
      <c r="O20" s="861" t="s">
        <v>995</v>
      </c>
      <c r="P20" s="861"/>
      <c r="Q20" s="861"/>
      <c r="R20" s="861"/>
      <c r="S20" s="861"/>
      <c r="T20" s="861"/>
      <c r="U20" s="861"/>
    </row>
    <row r="21" spans="2:21" ht="15.75">
      <c r="B21" s="852">
        <v>2</v>
      </c>
      <c r="C21" s="861" t="s">
        <v>980</v>
      </c>
      <c r="D21" s="861"/>
      <c r="E21" s="861"/>
      <c r="F21" s="861"/>
      <c r="G21" s="861"/>
      <c r="H21" s="861" t="s">
        <v>981</v>
      </c>
      <c r="I21" s="861"/>
      <c r="J21" s="861"/>
      <c r="K21" s="861"/>
      <c r="L21" s="861"/>
      <c r="M21" s="861"/>
      <c r="N21" s="861"/>
      <c r="O21" s="861" t="s">
        <v>982</v>
      </c>
      <c r="P21" s="861"/>
      <c r="Q21" s="861"/>
      <c r="R21" s="861"/>
      <c r="S21" s="861"/>
      <c r="T21" s="861"/>
      <c r="U21" s="861"/>
    </row>
    <row r="22" spans="2:21" ht="15.75">
      <c r="B22" s="852">
        <v>3</v>
      </c>
      <c r="C22" s="861" t="s">
        <v>999</v>
      </c>
      <c r="D22" s="861"/>
      <c r="E22" s="861"/>
      <c r="F22" s="861"/>
      <c r="G22" s="861"/>
      <c r="H22" s="861" t="s">
        <v>983</v>
      </c>
      <c r="I22" s="861"/>
      <c r="J22" s="861"/>
      <c r="K22" s="861"/>
      <c r="L22" s="861"/>
      <c r="M22" s="861"/>
      <c r="N22" s="861"/>
      <c r="O22" s="861" t="s">
        <v>984</v>
      </c>
      <c r="P22" s="861"/>
      <c r="Q22" s="861"/>
      <c r="R22" s="861"/>
      <c r="S22" s="861"/>
      <c r="T22" s="861"/>
      <c r="U22" s="861"/>
    </row>
    <row r="23" spans="2:21" ht="15.75">
      <c r="B23" s="852">
        <v>4</v>
      </c>
      <c r="C23" s="861" t="s">
        <v>1000</v>
      </c>
      <c r="D23" s="861"/>
      <c r="E23" s="861"/>
      <c r="F23" s="861"/>
      <c r="G23" s="861"/>
      <c r="H23" s="861" t="s">
        <v>985</v>
      </c>
      <c r="I23" s="861"/>
      <c r="J23" s="861"/>
      <c r="K23" s="861"/>
      <c r="L23" s="861"/>
      <c r="M23" s="861"/>
      <c r="N23" s="861"/>
      <c r="O23" s="861" t="s">
        <v>986</v>
      </c>
      <c r="P23" s="861"/>
      <c r="Q23" s="861"/>
      <c r="R23" s="861"/>
      <c r="S23" s="861"/>
      <c r="T23" s="861"/>
      <c r="U23" s="861"/>
    </row>
    <row r="24" spans="2:21" ht="15.75">
      <c r="B24" s="852">
        <v>5</v>
      </c>
      <c r="C24" s="861" t="s">
        <v>1001</v>
      </c>
      <c r="D24" s="861"/>
      <c r="E24" s="861"/>
      <c r="F24" s="861"/>
      <c r="G24" s="861"/>
      <c r="H24" s="861" t="s">
        <v>987</v>
      </c>
      <c r="I24" s="861"/>
      <c r="J24" s="861"/>
      <c r="K24" s="861"/>
      <c r="L24" s="861"/>
      <c r="M24" s="861"/>
      <c r="N24" s="861"/>
      <c r="O24" s="861" t="s">
        <v>988</v>
      </c>
      <c r="P24" s="861"/>
      <c r="Q24" s="861"/>
      <c r="R24" s="861"/>
      <c r="S24" s="861"/>
      <c r="T24" s="861"/>
      <c r="U24" s="861"/>
    </row>
    <row r="25" spans="2:21" ht="15.75">
      <c r="B25" s="852">
        <v>6</v>
      </c>
      <c r="C25" s="861" t="s">
        <v>1002</v>
      </c>
      <c r="D25" s="861"/>
      <c r="E25" s="861"/>
      <c r="F25" s="861"/>
      <c r="G25" s="861"/>
      <c r="H25" s="861" t="s">
        <v>989</v>
      </c>
      <c r="I25" s="861"/>
      <c r="J25" s="861"/>
      <c r="K25" s="861"/>
      <c r="L25" s="861"/>
      <c r="M25" s="861"/>
      <c r="N25" s="861"/>
      <c r="O25" s="861" t="s">
        <v>990</v>
      </c>
      <c r="P25" s="861"/>
      <c r="Q25" s="861"/>
      <c r="R25" s="861"/>
      <c r="S25" s="861"/>
      <c r="T25" s="861"/>
      <c r="U25" s="861"/>
    </row>
    <row r="26" spans="2:21" ht="15.75">
      <c r="B26" s="852">
        <v>7</v>
      </c>
      <c r="C26" s="861" t="s">
        <v>991</v>
      </c>
      <c r="D26" s="861"/>
      <c r="E26" s="861"/>
      <c r="F26" s="861"/>
      <c r="G26" s="861"/>
      <c r="H26" s="861" t="s">
        <v>992</v>
      </c>
      <c r="I26" s="861"/>
      <c r="J26" s="861"/>
      <c r="K26" s="861"/>
      <c r="L26" s="861"/>
      <c r="M26" s="861"/>
      <c r="N26" s="861"/>
      <c r="O26" s="861" t="s">
        <v>993</v>
      </c>
      <c r="P26" s="861"/>
      <c r="Q26" s="861"/>
      <c r="R26" s="861"/>
      <c r="S26" s="861"/>
      <c r="T26" s="861"/>
      <c r="U26" s="861"/>
    </row>
    <row r="27" spans="2:21" ht="15.75">
      <c r="B27" s="857"/>
      <c r="C27" s="858"/>
      <c r="D27" s="858"/>
      <c r="E27" s="858"/>
      <c r="F27" s="858"/>
      <c r="G27" s="858"/>
      <c r="H27" s="858"/>
      <c r="I27" s="858"/>
      <c r="J27" s="858"/>
      <c r="K27" s="858"/>
      <c r="L27" s="858"/>
      <c r="M27" s="858"/>
      <c r="N27" s="858"/>
      <c r="O27" s="858"/>
      <c r="P27" s="858"/>
      <c r="Q27" s="858"/>
      <c r="R27" s="858"/>
      <c r="S27" s="858"/>
      <c r="T27" s="858"/>
      <c r="U27" s="859"/>
    </row>
    <row r="28" spans="2:21" ht="26.25" customHeight="1">
      <c r="B28" s="855" t="s">
        <v>975</v>
      </c>
      <c r="C28" s="862" t="s">
        <v>997</v>
      </c>
      <c r="D28" s="862"/>
      <c r="E28" s="862"/>
      <c r="F28" s="862"/>
      <c r="G28" s="862"/>
      <c r="H28" s="862"/>
      <c r="I28" s="862"/>
      <c r="J28" s="862"/>
      <c r="K28" s="862"/>
      <c r="L28" s="862"/>
      <c r="M28" s="862"/>
      <c r="N28" s="862"/>
      <c r="O28" s="862"/>
      <c r="P28" s="862"/>
      <c r="Q28" s="862"/>
      <c r="R28" s="862"/>
      <c r="S28" s="862"/>
      <c r="T28" s="862"/>
      <c r="U28" s="863"/>
    </row>
    <row r="29" spans="2:21" ht="15.75">
      <c r="B29" s="856" t="s">
        <v>543</v>
      </c>
      <c r="C29" s="864" t="s">
        <v>976</v>
      </c>
      <c r="D29" s="864"/>
      <c r="E29" s="864"/>
      <c r="F29" s="864"/>
      <c r="G29" s="864"/>
      <c r="H29" s="865" t="s">
        <v>1010</v>
      </c>
      <c r="I29" s="865"/>
      <c r="J29" s="865"/>
      <c r="K29" s="865"/>
      <c r="L29" s="865"/>
      <c r="M29" s="865"/>
      <c r="N29" s="865"/>
      <c r="O29" s="865" t="s">
        <v>1011</v>
      </c>
      <c r="P29" s="865"/>
      <c r="Q29" s="865"/>
      <c r="R29" s="865"/>
      <c r="S29" s="865"/>
      <c r="T29" s="865"/>
      <c r="U29" s="865"/>
    </row>
    <row r="30" spans="2:21" ht="15.75">
      <c r="B30" s="852">
        <v>1</v>
      </c>
      <c r="C30" s="861" t="s">
        <v>998</v>
      </c>
      <c r="D30" s="861"/>
      <c r="E30" s="861"/>
      <c r="F30" s="861"/>
      <c r="G30" s="861"/>
      <c r="H30" s="861" t="s">
        <v>989</v>
      </c>
      <c r="I30" s="861"/>
      <c r="J30" s="861"/>
      <c r="K30" s="861"/>
      <c r="L30" s="861"/>
      <c r="M30" s="861"/>
      <c r="N30" s="861"/>
      <c r="O30" s="861" t="s">
        <v>1007</v>
      </c>
      <c r="P30" s="861"/>
      <c r="Q30" s="861"/>
      <c r="R30" s="861"/>
      <c r="S30" s="861"/>
      <c r="T30" s="861"/>
      <c r="U30" s="861"/>
    </row>
    <row r="31" spans="2:21" ht="15.75">
      <c r="B31" s="852">
        <v>2</v>
      </c>
      <c r="C31" s="861" t="s">
        <v>1003</v>
      </c>
      <c r="D31" s="861"/>
      <c r="E31" s="861"/>
      <c r="F31" s="861"/>
      <c r="G31" s="861"/>
      <c r="H31" s="861" t="s">
        <v>1005</v>
      </c>
      <c r="I31" s="861"/>
      <c r="J31" s="861"/>
      <c r="K31" s="861"/>
      <c r="L31" s="861"/>
      <c r="M31" s="861"/>
      <c r="N31" s="861"/>
      <c r="O31" s="861" t="s">
        <v>1008</v>
      </c>
      <c r="P31" s="861"/>
      <c r="Q31" s="861"/>
      <c r="R31" s="861"/>
      <c r="S31" s="861"/>
      <c r="T31" s="861"/>
      <c r="U31" s="861"/>
    </row>
    <row r="32" spans="2:21" ht="15.75">
      <c r="B32" s="852">
        <v>3</v>
      </c>
      <c r="C32" s="861" t="s">
        <v>1004</v>
      </c>
      <c r="D32" s="861"/>
      <c r="E32" s="861"/>
      <c r="F32" s="861"/>
      <c r="G32" s="861"/>
      <c r="H32" s="861" t="s">
        <v>1006</v>
      </c>
      <c r="I32" s="861"/>
      <c r="J32" s="861"/>
      <c r="K32" s="861"/>
      <c r="L32" s="861"/>
      <c r="M32" s="861"/>
      <c r="N32" s="861"/>
      <c r="O32" s="861" t="s">
        <v>1009</v>
      </c>
      <c r="P32" s="861"/>
      <c r="Q32" s="861"/>
      <c r="R32" s="861"/>
      <c r="S32" s="861"/>
      <c r="T32" s="861"/>
      <c r="U32" s="861"/>
    </row>
    <row r="33" spans="2:21" ht="55.5" customHeight="1">
      <c r="B33" s="702" t="s">
        <v>617</v>
      </c>
      <c r="C33" s="868" t="s">
        <v>707</v>
      </c>
      <c r="D33" s="868"/>
      <c r="E33" s="868"/>
      <c r="F33" s="868"/>
      <c r="G33" s="868"/>
      <c r="H33" s="868"/>
      <c r="I33" s="868"/>
      <c r="J33" s="868"/>
      <c r="K33" s="868"/>
      <c r="L33" s="868"/>
      <c r="M33" s="868"/>
      <c r="N33" s="868"/>
      <c r="O33" s="868"/>
      <c r="P33" s="868"/>
      <c r="Q33" s="868"/>
      <c r="R33" s="868"/>
      <c r="S33" s="868"/>
      <c r="T33" s="868"/>
      <c r="U33" s="871"/>
    </row>
    <row r="34" spans="2:21" ht="15.75">
      <c r="B34" s="690"/>
      <c r="C34" s="691"/>
      <c r="D34" s="692"/>
      <c r="E34" s="692"/>
      <c r="F34" s="692"/>
      <c r="G34" s="692"/>
      <c r="H34" s="692"/>
      <c r="I34" s="692"/>
      <c r="J34" s="692"/>
      <c r="K34" s="692"/>
      <c r="L34" s="692"/>
      <c r="M34" s="692"/>
      <c r="N34" s="692"/>
      <c r="O34" s="692"/>
      <c r="P34" s="692"/>
      <c r="Q34" s="692"/>
      <c r="R34" s="692"/>
      <c r="S34" s="692"/>
      <c r="T34" s="692"/>
      <c r="U34" s="693"/>
    </row>
    <row r="35" spans="2:21" ht="15.75">
      <c r="B35" s="690"/>
      <c r="C35" s="691" t="s">
        <v>621</v>
      </c>
      <c r="D35" s="692"/>
      <c r="E35" s="692"/>
      <c r="F35" s="692"/>
      <c r="G35" s="692"/>
      <c r="H35" s="692"/>
      <c r="I35" s="692"/>
      <c r="J35" s="692"/>
      <c r="K35" s="692"/>
      <c r="L35" s="692"/>
      <c r="M35" s="692"/>
      <c r="N35" s="692"/>
      <c r="O35" s="692"/>
      <c r="P35" s="692"/>
      <c r="Q35" s="692"/>
      <c r="R35" s="692"/>
      <c r="S35" s="692"/>
      <c r="T35" s="692"/>
      <c r="U35" s="693"/>
    </row>
    <row r="36" spans="2:21" ht="15.75">
      <c r="B36" s="690"/>
      <c r="C36" s="691"/>
      <c r="D36" s="692"/>
      <c r="E36" s="692"/>
      <c r="F36" s="692"/>
      <c r="G36" s="692"/>
      <c r="H36" s="692"/>
      <c r="I36" s="692"/>
      <c r="J36" s="692"/>
      <c r="K36" s="692"/>
      <c r="L36" s="692"/>
      <c r="M36" s="692"/>
      <c r="N36" s="692"/>
      <c r="O36" s="692"/>
      <c r="P36" s="692"/>
      <c r="Q36" s="692"/>
      <c r="R36" s="692"/>
      <c r="S36" s="692"/>
      <c r="T36" s="692"/>
      <c r="U36" s="693"/>
    </row>
    <row r="37" spans="2:21" ht="15.75">
      <c r="B37" s="690"/>
      <c r="C37" s="691" t="s">
        <v>618</v>
      </c>
      <c r="D37" s="692"/>
      <c r="E37" s="692"/>
      <c r="F37" s="692"/>
      <c r="G37" s="692"/>
      <c r="H37" s="692"/>
      <c r="I37" s="692"/>
      <c r="J37" s="692"/>
      <c r="K37" s="692"/>
      <c r="L37" s="692"/>
      <c r="M37" s="692"/>
      <c r="N37" s="692"/>
      <c r="O37" s="692"/>
      <c r="P37" s="692"/>
      <c r="Q37" s="692"/>
      <c r="R37" s="692"/>
      <c r="S37" s="692"/>
      <c r="T37" s="692"/>
      <c r="U37" s="693"/>
    </row>
    <row r="38" spans="2:21" ht="15.75">
      <c r="B38" s="690"/>
      <c r="C38" s="691"/>
      <c r="D38" s="692"/>
      <c r="E38" s="692"/>
      <c r="F38" s="692"/>
      <c r="G38" s="692"/>
      <c r="H38" s="692"/>
      <c r="I38" s="692"/>
      <c r="J38" s="692"/>
      <c r="K38" s="692"/>
      <c r="L38" s="692"/>
      <c r="M38" s="692"/>
      <c r="N38" s="692"/>
      <c r="O38" s="692"/>
      <c r="P38" s="692"/>
      <c r="Q38" s="692"/>
      <c r="R38" s="692"/>
      <c r="S38" s="692"/>
      <c r="T38" s="692"/>
      <c r="U38" s="693"/>
    </row>
    <row r="39" spans="2:21" ht="30" customHeight="1">
      <c r="B39" s="690"/>
      <c r="C39" s="868" t="s">
        <v>619</v>
      </c>
      <c r="D39" s="868"/>
      <c r="E39" s="868"/>
      <c r="F39" s="868"/>
      <c r="G39" s="868"/>
      <c r="H39" s="868"/>
      <c r="I39" s="868"/>
      <c r="J39" s="868"/>
      <c r="K39" s="868"/>
      <c r="L39" s="868"/>
      <c r="M39" s="868"/>
      <c r="N39" s="868"/>
      <c r="O39" s="868"/>
      <c r="P39" s="868"/>
      <c r="Q39" s="868"/>
      <c r="R39" s="868"/>
      <c r="S39" s="868"/>
      <c r="T39" s="692"/>
      <c r="U39" s="693"/>
    </row>
    <row r="40" spans="2:21" ht="15.75">
      <c r="B40" s="690"/>
      <c r="C40" s="691"/>
      <c r="D40" s="692"/>
      <c r="E40" s="692"/>
      <c r="F40" s="692"/>
      <c r="G40" s="692"/>
      <c r="H40" s="692"/>
      <c r="I40" s="692"/>
      <c r="J40" s="692"/>
      <c r="K40" s="692"/>
      <c r="L40" s="692"/>
      <c r="M40" s="692"/>
      <c r="N40" s="692"/>
      <c r="O40" s="692"/>
      <c r="P40" s="692"/>
      <c r="Q40" s="692"/>
      <c r="R40" s="692"/>
      <c r="S40" s="692"/>
      <c r="T40" s="692"/>
      <c r="U40" s="693"/>
    </row>
    <row r="41" spans="2:21" ht="15.75">
      <c r="B41" s="690"/>
      <c r="C41" s="691" t="s">
        <v>622</v>
      </c>
      <c r="D41" s="692"/>
      <c r="E41" s="692"/>
      <c r="F41" s="692"/>
      <c r="G41" s="692"/>
      <c r="H41" s="692"/>
      <c r="I41" s="692"/>
      <c r="J41" s="692"/>
      <c r="K41" s="692"/>
      <c r="L41" s="692"/>
      <c r="M41" s="692"/>
      <c r="N41" s="692"/>
      <c r="O41" s="692"/>
      <c r="P41" s="692"/>
      <c r="Q41" s="692"/>
      <c r="R41" s="692"/>
      <c r="S41" s="692"/>
      <c r="T41" s="692"/>
      <c r="U41" s="693"/>
    </row>
    <row r="42" spans="2:21" ht="15.75">
      <c r="B42" s="690"/>
      <c r="C42" s="691"/>
      <c r="D42" s="692"/>
      <c r="E42" s="692"/>
      <c r="F42" s="692"/>
      <c r="G42" s="692"/>
      <c r="H42" s="692"/>
      <c r="I42" s="692"/>
      <c r="J42" s="692"/>
      <c r="K42" s="692"/>
      <c r="L42" s="692"/>
      <c r="M42" s="692"/>
      <c r="N42" s="692"/>
      <c r="O42" s="692"/>
      <c r="P42" s="692"/>
      <c r="Q42" s="692"/>
      <c r="R42" s="692"/>
      <c r="S42" s="692"/>
      <c r="T42" s="692"/>
      <c r="U42" s="693"/>
    </row>
    <row r="43" spans="2:21" ht="31.5" customHeight="1">
      <c r="B43" s="690"/>
      <c r="C43" s="868" t="s">
        <v>620</v>
      </c>
      <c r="D43" s="868"/>
      <c r="E43" s="868"/>
      <c r="F43" s="868"/>
      <c r="G43" s="868"/>
      <c r="H43" s="868"/>
      <c r="I43" s="868"/>
      <c r="J43" s="868"/>
      <c r="K43" s="868"/>
      <c r="L43" s="868"/>
      <c r="M43" s="868"/>
      <c r="N43" s="868"/>
      <c r="O43" s="868"/>
      <c r="P43" s="868"/>
      <c r="Q43" s="868"/>
      <c r="R43" s="868"/>
      <c r="S43" s="868"/>
      <c r="T43" s="868"/>
      <c r="U43" s="871"/>
    </row>
    <row r="44" spans="2:21" ht="15.75">
      <c r="B44" s="690"/>
      <c r="C44" s="691"/>
      <c r="D44" s="692"/>
      <c r="E44" s="692"/>
      <c r="F44" s="692"/>
      <c r="G44" s="692"/>
      <c r="H44" s="692"/>
      <c r="I44" s="692"/>
      <c r="J44" s="692"/>
      <c r="K44" s="692"/>
      <c r="L44" s="692"/>
      <c r="M44" s="692"/>
      <c r="N44" s="692"/>
      <c r="O44" s="692"/>
      <c r="P44" s="692"/>
      <c r="Q44" s="692"/>
      <c r="R44" s="692"/>
      <c r="S44" s="692"/>
      <c r="T44" s="692"/>
      <c r="U44" s="693"/>
    </row>
    <row r="45" spans="2:21" ht="31.5" customHeight="1">
      <c r="B45" s="690"/>
      <c r="C45" s="868" t="s">
        <v>623</v>
      </c>
      <c r="D45" s="868"/>
      <c r="E45" s="868"/>
      <c r="F45" s="868"/>
      <c r="G45" s="868"/>
      <c r="H45" s="868"/>
      <c r="I45" s="868"/>
      <c r="J45" s="868"/>
      <c r="K45" s="868"/>
      <c r="L45" s="868"/>
      <c r="M45" s="868"/>
      <c r="N45" s="868"/>
      <c r="O45" s="868"/>
      <c r="P45" s="868"/>
      <c r="Q45" s="868"/>
      <c r="R45" s="868"/>
      <c r="S45" s="868"/>
      <c r="T45" s="868"/>
      <c r="U45" s="871"/>
    </row>
    <row r="46" spans="2:21" ht="15.75">
      <c r="B46" s="690"/>
      <c r="C46" s="691"/>
      <c r="D46" s="692"/>
      <c r="E46" s="692"/>
      <c r="F46" s="692"/>
      <c r="G46" s="692"/>
      <c r="H46" s="692"/>
      <c r="I46" s="692"/>
      <c r="J46" s="692"/>
      <c r="K46" s="692"/>
      <c r="L46" s="692"/>
      <c r="M46" s="692"/>
      <c r="N46" s="692"/>
      <c r="O46" s="692"/>
      <c r="P46" s="692"/>
      <c r="Q46" s="692"/>
      <c r="R46" s="692"/>
      <c r="S46" s="692"/>
      <c r="T46" s="692"/>
      <c r="U46" s="693"/>
    </row>
    <row r="47" spans="2:21" ht="15.75">
      <c r="B47" s="690"/>
      <c r="C47" s="691" t="s">
        <v>624</v>
      </c>
      <c r="D47" s="692"/>
      <c r="E47" s="692"/>
      <c r="F47" s="692"/>
      <c r="G47" s="692"/>
      <c r="H47" s="692"/>
      <c r="I47" s="692"/>
      <c r="J47" s="692"/>
      <c r="K47" s="692"/>
      <c r="L47" s="692"/>
      <c r="M47" s="692"/>
      <c r="N47" s="692"/>
      <c r="O47" s="692"/>
      <c r="P47" s="692"/>
      <c r="Q47" s="692"/>
      <c r="R47" s="692"/>
      <c r="S47" s="692"/>
      <c r="T47" s="692"/>
      <c r="U47" s="693"/>
    </row>
    <row r="48" spans="2:21" ht="15.75">
      <c r="B48" s="694"/>
      <c r="C48" s="695"/>
      <c r="D48" s="696"/>
      <c r="E48" s="696"/>
      <c r="F48" s="696"/>
      <c r="G48" s="696"/>
      <c r="H48" s="696"/>
      <c r="I48" s="696"/>
      <c r="J48" s="696"/>
      <c r="K48" s="696"/>
      <c r="L48" s="696"/>
      <c r="M48" s="696"/>
      <c r="N48" s="696"/>
      <c r="O48" s="696"/>
      <c r="P48" s="696"/>
      <c r="Q48" s="696"/>
      <c r="R48" s="696"/>
      <c r="S48" s="696"/>
      <c r="T48" s="696"/>
      <c r="U48" s="697"/>
    </row>
    <row r="49" spans="2:21" ht="51" customHeight="1">
      <c r="B49" s="698" t="s">
        <v>625</v>
      </c>
      <c r="C49" s="872" t="s">
        <v>950</v>
      </c>
      <c r="D49" s="872"/>
      <c r="E49" s="872"/>
      <c r="F49" s="872"/>
      <c r="G49" s="872"/>
      <c r="H49" s="872"/>
      <c r="I49" s="872"/>
      <c r="J49" s="872"/>
      <c r="K49" s="872"/>
      <c r="L49" s="872"/>
      <c r="M49" s="872"/>
      <c r="N49" s="872"/>
      <c r="O49" s="872"/>
      <c r="P49" s="872"/>
      <c r="Q49" s="872"/>
      <c r="R49" s="872"/>
      <c r="S49" s="872"/>
      <c r="T49" s="872"/>
      <c r="U49" s="873"/>
    </row>
    <row r="50" spans="2:21">
      <c r="B50" s="699"/>
      <c r="C50" s="700"/>
      <c r="D50" s="700"/>
      <c r="E50" s="700"/>
      <c r="F50" s="700"/>
      <c r="G50" s="700"/>
      <c r="H50" s="700"/>
      <c r="I50" s="700"/>
      <c r="J50" s="700"/>
      <c r="K50" s="700"/>
      <c r="L50" s="700"/>
      <c r="M50" s="700"/>
      <c r="N50" s="700"/>
      <c r="O50" s="700"/>
      <c r="P50" s="700"/>
      <c r="Q50" s="700"/>
      <c r="R50" s="700"/>
      <c r="S50" s="700"/>
      <c r="T50" s="700"/>
      <c r="U50" s="701"/>
    </row>
    <row r="51" spans="2:21" ht="15.75">
      <c r="B51" s="702" t="s">
        <v>626</v>
      </c>
      <c r="C51" s="703" t="s">
        <v>627</v>
      </c>
      <c r="D51" s="692"/>
      <c r="E51" s="692"/>
      <c r="F51" s="692"/>
      <c r="G51" s="692"/>
      <c r="H51" s="692"/>
      <c r="I51" s="692"/>
      <c r="J51" s="692"/>
      <c r="K51" s="692"/>
      <c r="L51" s="692"/>
      <c r="M51" s="692"/>
      <c r="N51" s="692"/>
      <c r="O51" s="692"/>
      <c r="P51" s="692"/>
      <c r="Q51" s="692"/>
      <c r="R51" s="692"/>
      <c r="S51" s="692"/>
      <c r="T51" s="692"/>
      <c r="U51" s="693"/>
    </row>
    <row r="52" spans="2:21">
      <c r="B52" s="704"/>
      <c r="C52" s="696"/>
      <c r="D52" s="696"/>
      <c r="E52" s="696"/>
      <c r="F52" s="696"/>
      <c r="G52" s="696"/>
      <c r="H52" s="696"/>
      <c r="I52" s="696"/>
      <c r="J52" s="696"/>
      <c r="K52" s="696"/>
      <c r="L52" s="696"/>
      <c r="M52" s="696"/>
      <c r="N52" s="696"/>
      <c r="O52" s="696"/>
      <c r="P52" s="696"/>
      <c r="Q52" s="696"/>
      <c r="R52" s="696"/>
      <c r="S52" s="696"/>
      <c r="T52" s="696"/>
      <c r="U52" s="697"/>
    </row>
    <row r="53" spans="2:21" ht="34.5" customHeight="1">
      <c r="B53" s="689" t="s">
        <v>628</v>
      </c>
      <c r="C53" s="874" t="s">
        <v>629</v>
      </c>
      <c r="D53" s="874"/>
      <c r="E53" s="874"/>
      <c r="F53" s="874"/>
      <c r="G53" s="874"/>
      <c r="H53" s="874"/>
      <c r="I53" s="874"/>
      <c r="J53" s="874"/>
      <c r="K53" s="874"/>
      <c r="L53" s="874"/>
      <c r="M53" s="874"/>
      <c r="N53" s="874"/>
      <c r="O53" s="874"/>
      <c r="P53" s="874"/>
      <c r="Q53" s="874"/>
      <c r="R53" s="874"/>
      <c r="S53" s="874"/>
      <c r="T53" s="874"/>
      <c r="U53" s="875"/>
    </row>
    <row r="54" spans="2:21">
      <c r="B54" s="704"/>
      <c r="C54" s="696"/>
      <c r="D54" s="696"/>
      <c r="E54" s="696"/>
      <c r="F54" s="696"/>
      <c r="G54" s="696"/>
      <c r="H54" s="696"/>
      <c r="I54" s="696"/>
      <c r="J54" s="696"/>
      <c r="K54" s="696"/>
      <c r="L54" s="696"/>
      <c r="M54" s="696"/>
      <c r="N54" s="696"/>
      <c r="O54" s="696"/>
      <c r="P54" s="696"/>
      <c r="Q54" s="696"/>
      <c r="R54" s="696"/>
      <c r="S54" s="696"/>
      <c r="T54" s="696"/>
      <c r="U54" s="697"/>
    </row>
    <row r="55" spans="2:21" ht="15.75">
      <c r="B55" s="689" t="s">
        <v>630</v>
      </c>
      <c r="C55" s="705" t="s">
        <v>631</v>
      </c>
      <c r="D55" s="700"/>
      <c r="E55" s="700"/>
      <c r="F55" s="700"/>
      <c r="G55" s="700"/>
      <c r="H55" s="700"/>
      <c r="I55" s="700"/>
      <c r="J55" s="700"/>
      <c r="K55" s="700"/>
      <c r="L55" s="700"/>
      <c r="M55" s="700"/>
      <c r="N55" s="700"/>
      <c r="O55" s="700"/>
      <c r="P55" s="700"/>
      <c r="Q55" s="700"/>
      <c r="R55" s="700"/>
      <c r="S55" s="700"/>
      <c r="T55" s="700"/>
      <c r="U55" s="701"/>
    </row>
    <row r="56" spans="2:21">
      <c r="B56" s="704"/>
      <c r="C56" s="696"/>
      <c r="D56" s="696"/>
      <c r="E56" s="696"/>
      <c r="F56" s="696"/>
      <c r="G56" s="696"/>
      <c r="H56" s="696"/>
      <c r="I56" s="696"/>
      <c r="J56" s="696"/>
      <c r="K56" s="696"/>
      <c r="L56" s="696"/>
      <c r="M56" s="696"/>
      <c r="N56" s="696"/>
      <c r="O56" s="696"/>
      <c r="P56" s="696"/>
      <c r="Q56" s="696"/>
      <c r="R56" s="696"/>
      <c r="S56" s="696"/>
      <c r="T56" s="696"/>
      <c r="U56" s="697"/>
    </row>
    <row r="57" spans="2:21">
      <c r="B57" s="706"/>
      <c r="C57" s="700"/>
      <c r="D57" s="700"/>
      <c r="E57" s="700"/>
      <c r="F57" s="700"/>
      <c r="G57" s="700"/>
      <c r="H57" s="700"/>
      <c r="I57" s="700"/>
      <c r="J57" s="700"/>
      <c r="K57" s="700"/>
      <c r="L57" s="700"/>
      <c r="M57" s="700"/>
      <c r="N57" s="700"/>
      <c r="O57" s="700"/>
      <c r="P57" s="700"/>
      <c r="Q57" s="700"/>
      <c r="R57" s="700"/>
      <c r="S57" s="700"/>
      <c r="T57" s="700"/>
      <c r="U57" s="701"/>
    </row>
    <row r="58" spans="2:21" ht="37.5" customHeight="1">
      <c r="B58" s="702" t="s">
        <v>709</v>
      </c>
      <c r="C58" s="876" t="s">
        <v>951</v>
      </c>
      <c r="D58" s="876"/>
      <c r="E58" s="876"/>
      <c r="F58" s="876"/>
      <c r="G58" s="876"/>
      <c r="H58" s="876"/>
      <c r="I58" s="876"/>
      <c r="J58" s="876"/>
      <c r="K58" s="876"/>
      <c r="L58" s="876"/>
      <c r="M58" s="876"/>
      <c r="N58" s="876"/>
      <c r="O58" s="876"/>
      <c r="P58" s="876"/>
      <c r="Q58" s="876"/>
      <c r="R58" s="876"/>
      <c r="S58" s="876"/>
      <c r="T58" s="876"/>
      <c r="U58" s="877"/>
    </row>
    <row r="59" spans="2:21">
      <c r="B59" s="707"/>
      <c r="C59" s="692"/>
      <c r="D59" s="692"/>
      <c r="E59" s="692"/>
      <c r="F59" s="692"/>
      <c r="G59" s="692"/>
      <c r="H59" s="692"/>
      <c r="I59" s="692"/>
      <c r="J59" s="692"/>
      <c r="K59" s="692"/>
      <c r="L59" s="692"/>
      <c r="M59" s="692"/>
      <c r="N59" s="692"/>
      <c r="O59" s="692"/>
      <c r="P59" s="692"/>
      <c r="Q59" s="692"/>
      <c r="R59" s="692"/>
      <c r="S59" s="692"/>
      <c r="T59" s="692"/>
      <c r="U59" s="693"/>
    </row>
    <row r="60" spans="2:21" ht="36" customHeight="1">
      <c r="B60" s="707"/>
      <c r="C60" s="866" t="s">
        <v>646</v>
      </c>
      <c r="D60" s="866"/>
      <c r="E60" s="866"/>
      <c r="F60" s="866"/>
      <c r="G60" s="866"/>
      <c r="H60" s="866"/>
      <c r="I60" s="866"/>
      <c r="J60" s="866"/>
      <c r="K60" s="866"/>
      <c r="L60" s="866"/>
      <c r="M60" s="866"/>
      <c r="N60" s="866"/>
      <c r="O60" s="866"/>
      <c r="P60" s="866"/>
      <c r="Q60" s="866"/>
      <c r="R60" s="866"/>
      <c r="S60" s="866"/>
      <c r="T60" s="866"/>
      <c r="U60" s="867"/>
    </row>
    <row r="61" spans="2:21">
      <c r="B61" s="707"/>
      <c r="C61" s="708"/>
      <c r="D61" s="692"/>
      <c r="E61" s="692"/>
      <c r="F61" s="692"/>
      <c r="G61" s="692"/>
      <c r="H61" s="692"/>
      <c r="I61" s="692"/>
      <c r="J61" s="692"/>
      <c r="K61" s="692"/>
      <c r="L61" s="692"/>
      <c r="M61" s="692"/>
      <c r="N61" s="692"/>
      <c r="O61" s="692"/>
      <c r="P61" s="692"/>
      <c r="Q61" s="692"/>
      <c r="R61" s="692"/>
      <c r="S61" s="692"/>
      <c r="T61" s="692"/>
      <c r="U61" s="693"/>
    </row>
    <row r="62" spans="2:21" ht="35.25" customHeight="1">
      <c r="B62" s="707"/>
      <c r="C62" s="866" t="s">
        <v>632</v>
      </c>
      <c r="D62" s="866"/>
      <c r="E62" s="866"/>
      <c r="F62" s="866"/>
      <c r="G62" s="866"/>
      <c r="H62" s="866"/>
      <c r="I62" s="866"/>
      <c r="J62" s="866"/>
      <c r="K62" s="866"/>
      <c r="L62" s="866"/>
      <c r="M62" s="866"/>
      <c r="N62" s="866"/>
      <c r="O62" s="866"/>
      <c r="P62" s="866"/>
      <c r="Q62" s="866"/>
      <c r="R62" s="866"/>
      <c r="S62" s="866"/>
      <c r="T62" s="866"/>
      <c r="U62" s="867"/>
    </row>
    <row r="63" spans="2:21">
      <c r="B63" s="707"/>
      <c r="C63" s="708"/>
      <c r="D63" s="692"/>
      <c r="E63" s="692"/>
      <c r="F63" s="692"/>
      <c r="G63" s="692"/>
      <c r="H63" s="692"/>
      <c r="I63" s="692"/>
      <c r="J63" s="692"/>
      <c r="K63" s="692"/>
      <c r="L63" s="692"/>
      <c r="M63" s="692"/>
      <c r="N63" s="692"/>
      <c r="O63" s="692"/>
      <c r="P63" s="692"/>
      <c r="Q63" s="692"/>
      <c r="R63" s="692"/>
      <c r="S63" s="692"/>
      <c r="T63" s="692"/>
      <c r="U63" s="693"/>
    </row>
    <row r="64" spans="2:21" ht="40.5" customHeight="1">
      <c r="B64" s="707"/>
      <c r="C64" s="866" t="s">
        <v>633</v>
      </c>
      <c r="D64" s="866"/>
      <c r="E64" s="866"/>
      <c r="F64" s="866"/>
      <c r="G64" s="866"/>
      <c r="H64" s="866"/>
      <c r="I64" s="866"/>
      <c r="J64" s="866"/>
      <c r="K64" s="866"/>
      <c r="L64" s="866"/>
      <c r="M64" s="866"/>
      <c r="N64" s="866"/>
      <c r="O64" s="866"/>
      <c r="P64" s="866"/>
      <c r="Q64" s="866"/>
      <c r="R64" s="866"/>
      <c r="S64" s="866"/>
      <c r="T64" s="866"/>
      <c r="U64" s="867"/>
    </row>
    <row r="65" spans="2:21">
      <c r="B65" s="707"/>
      <c r="C65" s="708"/>
      <c r="D65" s="692"/>
      <c r="E65" s="692"/>
      <c r="F65" s="692"/>
      <c r="G65" s="692"/>
      <c r="H65" s="692"/>
      <c r="I65" s="692"/>
      <c r="J65" s="692"/>
      <c r="K65" s="692"/>
      <c r="L65" s="692"/>
      <c r="M65" s="692"/>
      <c r="N65" s="692"/>
      <c r="O65" s="692"/>
      <c r="P65" s="692"/>
      <c r="Q65" s="692"/>
      <c r="R65" s="692"/>
      <c r="S65" s="692"/>
      <c r="T65" s="692"/>
      <c r="U65" s="693"/>
    </row>
    <row r="66" spans="2:21" ht="30" customHeight="1">
      <c r="B66" s="707"/>
      <c r="C66" s="866" t="s">
        <v>634</v>
      </c>
      <c r="D66" s="866"/>
      <c r="E66" s="866"/>
      <c r="F66" s="866"/>
      <c r="G66" s="866"/>
      <c r="H66" s="866"/>
      <c r="I66" s="866"/>
      <c r="J66" s="866"/>
      <c r="K66" s="866"/>
      <c r="L66" s="866"/>
      <c r="M66" s="866"/>
      <c r="N66" s="866"/>
      <c r="O66" s="866"/>
      <c r="P66" s="866"/>
      <c r="Q66" s="866"/>
      <c r="R66" s="866"/>
      <c r="S66" s="866"/>
      <c r="T66" s="866"/>
      <c r="U66" s="867"/>
    </row>
    <row r="67" spans="2:21" ht="15.75">
      <c r="B67" s="707"/>
      <c r="C67" s="691"/>
      <c r="D67" s="692"/>
      <c r="E67" s="692"/>
      <c r="F67" s="692"/>
      <c r="G67" s="692"/>
      <c r="H67" s="692"/>
      <c r="I67" s="692"/>
      <c r="J67" s="692"/>
      <c r="K67" s="692"/>
      <c r="L67" s="692"/>
      <c r="M67" s="692"/>
      <c r="N67" s="692"/>
      <c r="O67" s="692"/>
      <c r="P67" s="692"/>
      <c r="Q67" s="692"/>
      <c r="R67" s="692"/>
      <c r="S67" s="692"/>
      <c r="T67" s="692"/>
      <c r="U67" s="693"/>
    </row>
    <row r="68" spans="2:21" ht="31.5" customHeight="1">
      <c r="B68" s="707"/>
      <c r="C68" s="868" t="s">
        <v>645</v>
      </c>
      <c r="D68" s="868"/>
      <c r="E68" s="868"/>
      <c r="F68" s="868"/>
      <c r="G68" s="868"/>
      <c r="H68" s="868"/>
      <c r="I68" s="868"/>
      <c r="J68" s="868"/>
      <c r="K68" s="868"/>
      <c r="L68" s="868"/>
      <c r="M68" s="868"/>
      <c r="N68" s="868"/>
      <c r="O68" s="868"/>
      <c r="P68" s="868"/>
      <c r="Q68" s="868"/>
      <c r="R68" s="868"/>
      <c r="S68" s="868"/>
      <c r="T68" s="868"/>
      <c r="U68" s="871"/>
    </row>
    <row r="69" spans="2:21">
      <c r="B69" s="704"/>
      <c r="C69" s="696"/>
      <c r="D69" s="696"/>
      <c r="E69" s="696"/>
      <c r="F69" s="696"/>
      <c r="G69" s="696"/>
      <c r="H69" s="696"/>
      <c r="I69" s="696"/>
      <c r="J69" s="696"/>
      <c r="K69" s="696"/>
      <c r="L69" s="696"/>
      <c r="M69" s="696"/>
      <c r="N69" s="696"/>
      <c r="O69" s="696"/>
      <c r="P69" s="696"/>
      <c r="Q69" s="696"/>
      <c r="R69" s="696"/>
      <c r="S69" s="696"/>
      <c r="T69" s="696"/>
      <c r="U69" s="697"/>
    </row>
    <row r="70" spans="2:21" ht="66.599999999999994" customHeight="1">
      <c r="B70" s="813" t="s">
        <v>635</v>
      </c>
      <c r="C70" s="874" t="s">
        <v>952</v>
      </c>
      <c r="D70" s="874"/>
      <c r="E70" s="874"/>
      <c r="F70" s="874"/>
      <c r="G70" s="874"/>
      <c r="H70" s="874"/>
      <c r="I70" s="874"/>
      <c r="J70" s="874"/>
      <c r="K70" s="874"/>
      <c r="L70" s="874"/>
      <c r="M70" s="874"/>
      <c r="N70" s="874"/>
      <c r="O70" s="874"/>
      <c r="P70" s="874"/>
      <c r="Q70" s="874"/>
      <c r="R70" s="874"/>
      <c r="S70" s="874"/>
      <c r="T70" s="874"/>
      <c r="U70" s="875"/>
    </row>
    <row r="71" spans="2:21">
      <c r="B71" s="704"/>
      <c r="C71" s="696"/>
      <c r="D71" s="696"/>
      <c r="E71" s="696"/>
      <c r="F71" s="696"/>
      <c r="G71" s="696"/>
      <c r="H71" s="696"/>
      <c r="I71" s="696"/>
      <c r="J71" s="696"/>
      <c r="K71" s="696"/>
      <c r="L71" s="696"/>
      <c r="M71" s="696"/>
      <c r="N71" s="696"/>
      <c r="O71" s="696"/>
      <c r="P71" s="696"/>
      <c r="Q71" s="696"/>
      <c r="R71" s="696"/>
      <c r="S71" s="696"/>
      <c r="T71" s="696"/>
      <c r="U71" s="697"/>
    </row>
    <row r="72" spans="2:21" ht="34.5" customHeight="1">
      <c r="B72" s="689" t="s">
        <v>636</v>
      </c>
      <c r="C72" s="874" t="s">
        <v>637</v>
      </c>
      <c r="D72" s="874"/>
      <c r="E72" s="874"/>
      <c r="F72" s="874"/>
      <c r="G72" s="874"/>
      <c r="H72" s="874"/>
      <c r="I72" s="874"/>
      <c r="J72" s="874"/>
      <c r="K72" s="874"/>
      <c r="L72" s="874"/>
      <c r="M72" s="874"/>
      <c r="N72" s="874"/>
      <c r="O72" s="874"/>
      <c r="P72" s="874"/>
      <c r="Q72" s="874"/>
      <c r="R72" s="874"/>
      <c r="S72" s="874"/>
      <c r="T72" s="874"/>
      <c r="U72" s="875"/>
    </row>
    <row r="73" spans="2:21">
      <c r="B73" s="709"/>
      <c r="C73" s="696"/>
      <c r="D73" s="696"/>
      <c r="E73" s="696"/>
      <c r="F73" s="696"/>
      <c r="G73" s="696"/>
      <c r="H73" s="696"/>
      <c r="I73" s="696"/>
      <c r="J73" s="696"/>
      <c r="K73" s="696"/>
      <c r="L73" s="696"/>
      <c r="M73" s="696"/>
      <c r="N73" s="696"/>
      <c r="O73" s="696"/>
      <c r="P73" s="696"/>
      <c r="Q73" s="696"/>
      <c r="R73" s="696"/>
      <c r="S73" s="696"/>
      <c r="T73" s="696"/>
      <c r="U73" s="697"/>
    </row>
    <row r="74" spans="2:21" ht="30.75" customHeight="1">
      <c r="B74" s="698" t="s">
        <v>638</v>
      </c>
      <c r="C74" s="710" t="s">
        <v>639</v>
      </c>
      <c r="D74" s="711"/>
      <c r="E74" s="711"/>
      <c r="F74" s="711"/>
      <c r="G74" s="711"/>
      <c r="H74" s="711"/>
      <c r="I74" s="711"/>
      <c r="J74" s="711"/>
      <c r="K74" s="711"/>
      <c r="L74" s="711"/>
      <c r="M74" s="711"/>
      <c r="N74" s="711"/>
      <c r="O74" s="711"/>
      <c r="P74" s="711"/>
      <c r="Q74" s="711"/>
      <c r="R74" s="711"/>
      <c r="S74" s="711"/>
      <c r="T74" s="711"/>
      <c r="U74" s="712"/>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62:U62"/>
    <mergeCell ref="C39:S39"/>
    <mergeCell ref="C53:U53"/>
    <mergeCell ref="C60:U60"/>
    <mergeCell ref="C58:U58"/>
    <mergeCell ref="C18:U18"/>
    <mergeCell ref="H25:N25"/>
    <mergeCell ref="H26:N26"/>
    <mergeCell ref="O20:U20"/>
    <mergeCell ref="O21:U21"/>
    <mergeCell ref="O22:U22"/>
    <mergeCell ref="O23:U23"/>
    <mergeCell ref="O24:U24"/>
    <mergeCell ref="O25:U25"/>
    <mergeCell ref="O26:U26"/>
    <mergeCell ref="H20:N20"/>
    <mergeCell ref="H21:N21"/>
    <mergeCell ref="H22:N22"/>
    <mergeCell ref="H23:N23"/>
    <mergeCell ref="C24:G24"/>
    <mergeCell ref="C25:G25"/>
    <mergeCell ref="C28:U28"/>
    <mergeCell ref="C29:G29"/>
    <mergeCell ref="H29:N29"/>
    <mergeCell ref="O29:U29"/>
    <mergeCell ref="C30:G30"/>
    <mergeCell ref="H30:N30"/>
    <mergeCell ref="O30:U30"/>
    <mergeCell ref="C31:G31"/>
    <mergeCell ref="H31:N31"/>
    <mergeCell ref="O31:U31"/>
    <mergeCell ref="C32:G32"/>
    <mergeCell ref="H32:N32"/>
    <mergeCell ref="O32:U3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topLeftCell="A13" zoomScale="70" zoomScaleNormal="70" workbookViewId="0">
      <selection activeCell="B14" sqref="B14"/>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879" t="s">
        <v>948</v>
      </c>
      <c r="C3" s="880"/>
      <c r="D3" s="880"/>
      <c r="E3" s="880"/>
      <c r="F3" s="881"/>
      <c r="G3" s="120"/>
    </row>
    <row r="4" spans="2:20" ht="16.5" customHeight="1">
      <c r="B4" s="882"/>
      <c r="C4" s="883"/>
      <c r="D4" s="883"/>
      <c r="E4" s="883"/>
      <c r="F4" s="884"/>
      <c r="G4" s="120"/>
    </row>
    <row r="5" spans="2:20" ht="71.25" customHeight="1">
      <c r="B5" s="882"/>
      <c r="C5" s="883"/>
      <c r="D5" s="883"/>
      <c r="E5" s="883"/>
      <c r="F5" s="884"/>
      <c r="G5" s="120"/>
    </row>
    <row r="6" spans="2:20" ht="21.75" customHeight="1">
      <c r="B6" s="885"/>
      <c r="C6" s="886"/>
      <c r="D6" s="886"/>
      <c r="E6" s="886"/>
      <c r="F6" s="887"/>
      <c r="G6" s="120"/>
    </row>
    <row r="8" spans="2:20" ht="21">
      <c r="B8" s="878" t="s">
        <v>478</v>
      </c>
      <c r="C8" s="878"/>
      <c r="D8" s="878"/>
      <c r="E8" s="878"/>
      <c r="F8" s="878"/>
      <c r="G8" s="878"/>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580</v>
      </c>
      <c r="G12" s="28"/>
      <c r="L12" s="33"/>
      <c r="M12" s="33"/>
      <c r="N12" s="33"/>
      <c r="O12" s="33"/>
      <c r="P12" s="33"/>
      <c r="Q12" s="68"/>
      <c r="S12" s="8"/>
      <c r="T12" s="8"/>
    </row>
    <row r="13" spans="2:20" s="9" customFormat="1" ht="26.25" customHeight="1" thickBot="1">
      <c r="B13" s="100" t="s">
        <v>417</v>
      </c>
      <c r="C13" s="122" t="s">
        <v>613</v>
      </c>
      <c r="G13" s="107"/>
      <c r="L13" s="33"/>
      <c r="M13" s="33"/>
      <c r="N13" s="33"/>
      <c r="O13" s="33"/>
      <c r="P13" s="33"/>
      <c r="Q13" s="68"/>
      <c r="S13" s="8"/>
      <c r="T13" s="8"/>
    </row>
    <row r="14" spans="2:20" s="9" customFormat="1" ht="26.25" customHeight="1" thickBot="1">
      <c r="B14" s="100" t="s">
        <v>417</v>
      </c>
      <c r="C14" s="169" t="s">
        <v>608</v>
      </c>
      <c r="G14" s="121"/>
      <c r="L14" s="33"/>
      <c r="M14" s="33"/>
      <c r="N14" s="33"/>
      <c r="O14" s="33"/>
      <c r="P14" s="33"/>
      <c r="Q14" s="68"/>
      <c r="S14" s="8"/>
      <c r="T14" s="8"/>
    </row>
    <row r="15" spans="2:20" s="9" customFormat="1" ht="26.25" customHeight="1" thickBot="1">
      <c r="B15" s="100" t="s">
        <v>415</v>
      </c>
      <c r="C15" s="169" t="s">
        <v>609</v>
      </c>
      <c r="G15" s="121"/>
      <c r="L15" s="33"/>
      <c r="M15" s="33"/>
      <c r="N15" s="33"/>
      <c r="O15" s="33"/>
      <c r="P15" s="33"/>
      <c r="Q15" s="68"/>
      <c r="S15" s="8"/>
      <c r="T15" s="8"/>
    </row>
    <row r="16" spans="2:20" s="9" customFormat="1" ht="26.25" customHeight="1" thickBot="1">
      <c r="B16" s="100" t="s">
        <v>415</v>
      </c>
      <c r="C16" s="169" t="s">
        <v>610</v>
      </c>
      <c r="G16" s="121"/>
      <c r="L16" s="33"/>
      <c r="M16" s="33"/>
      <c r="N16" s="33"/>
      <c r="O16" s="33"/>
      <c r="P16" s="33"/>
      <c r="Q16" s="68"/>
      <c r="S16" s="8"/>
      <c r="T16" s="8"/>
    </row>
    <row r="17" spans="2:20" s="9" customFormat="1" ht="26.25" customHeight="1" thickBot="1">
      <c r="B17" s="100" t="s">
        <v>415</v>
      </c>
      <c r="C17" s="122" t="s">
        <v>611</v>
      </c>
      <c r="G17" s="107"/>
      <c r="L17" s="33"/>
      <c r="M17" s="33"/>
      <c r="N17" s="33"/>
      <c r="O17" s="33"/>
      <c r="P17" s="33"/>
      <c r="Q17" s="68"/>
      <c r="S17" s="8"/>
      <c r="T17" s="8"/>
    </row>
    <row r="18" spans="2:20" s="9" customFormat="1" ht="26.25" customHeight="1" thickBot="1">
      <c r="B18" s="100" t="s">
        <v>417</v>
      </c>
      <c r="C18" s="122" t="s">
        <v>612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45" customHeight="1">
      <c r="B21" s="633" t="s">
        <v>540</v>
      </c>
      <c r="C21" s="639" t="s">
        <v>949</v>
      </c>
      <c r="D21" s="642" t="s">
        <v>440</v>
      </c>
      <c r="E21" s="646" t="s">
        <v>579</v>
      </c>
      <c r="F21" s="642" t="s">
        <v>445</v>
      </c>
      <c r="G21" s="171"/>
      <c r="M21" s="631"/>
      <c r="T21" s="631"/>
    </row>
    <row r="22" spans="2:20" s="101" customFormat="1" ht="47.45" customHeight="1">
      <c r="B22" s="634" t="s">
        <v>455</v>
      </c>
      <c r="C22" s="640" t="s">
        <v>960</v>
      </c>
      <c r="D22" s="643" t="s">
        <v>441</v>
      </c>
      <c r="E22" s="647" t="s">
        <v>579</v>
      </c>
      <c r="F22" s="643" t="s">
        <v>445</v>
      </c>
      <c r="G22" s="171"/>
      <c r="M22" s="631"/>
      <c r="T22" s="631"/>
    </row>
    <row r="23" spans="2:20" s="101" customFormat="1" ht="45.6" customHeight="1">
      <c r="B23" s="634" t="s">
        <v>452</v>
      </c>
      <c r="C23" s="640" t="s">
        <v>960</v>
      </c>
      <c r="D23" s="643" t="s">
        <v>442</v>
      </c>
      <c r="E23" s="647" t="s">
        <v>579</v>
      </c>
      <c r="F23" s="643" t="s">
        <v>445</v>
      </c>
      <c r="G23" s="171"/>
      <c r="M23" s="631"/>
      <c r="T23" s="631"/>
    </row>
    <row r="24" spans="2:20" s="101" customFormat="1" ht="32.25" customHeight="1">
      <c r="B24" s="635" t="s">
        <v>453</v>
      </c>
      <c r="C24" s="640" t="s">
        <v>949</v>
      </c>
      <c r="D24" s="643" t="s">
        <v>443</v>
      </c>
      <c r="E24" s="648" t="s">
        <v>593</v>
      </c>
      <c r="F24" s="651"/>
      <c r="G24" s="171"/>
      <c r="M24" s="631"/>
      <c r="T24" s="631"/>
    </row>
    <row r="25" spans="2:20" s="101" customFormat="1" ht="30.75" customHeight="1">
      <c r="B25" s="636" t="s">
        <v>538</v>
      </c>
      <c r="C25" s="640" t="s">
        <v>949</v>
      </c>
      <c r="D25" s="643"/>
      <c r="E25" s="648"/>
      <c r="F25" s="651"/>
      <c r="G25" s="171"/>
      <c r="M25" s="631"/>
      <c r="T25" s="631"/>
    </row>
    <row r="26" spans="2:20" s="101" customFormat="1" ht="32.25" customHeight="1">
      <c r="B26" s="637" t="s">
        <v>539</v>
      </c>
      <c r="C26" s="640" t="s">
        <v>949</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949</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[EEDO_2023_LRAMVA_Workform_20220608.xlsx]DropDownList!#REF!</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414</v>
      </c>
      <c r="E1" s="118" t="s">
        <v>447</v>
      </c>
      <c r="F1" s="118" t="s">
        <v>546</v>
      </c>
      <c r="G1" s="118" t="s">
        <v>562</v>
      </c>
      <c r="H1" s="118" t="s">
        <v>573</v>
      </c>
    </row>
    <row r="2" spans="1:8">
      <c r="A2" s="12" t="s">
        <v>29</v>
      </c>
      <c r="B2" s="12" t="s">
        <v>27</v>
      </c>
      <c r="C2" s="10">
        <v>2006</v>
      </c>
      <c r="D2" s="12" t="s">
        <v>415</v>
      </c>
      <c r="E2" s="10">
        <f>'2. LRAMVA Threshold'!D9</f>
        <v>2013</v>
      </c>
      <c r="F2" s="26" t="s">
        <v>170</v>
      </c>
      <c r="G2" s="12" t="s">
        <v>563</v>
      </c>
      <c r="H2" s="12" t="s">
        <v>581</v>
      </c>
    </row>
    <row r="3" spans="1:8">
      <c r="A3" s="12" t="s">
        <v>370</v>
      </c>
      <c r="B3" s="12" t="s">
        <v>27</v>
      </c>
      <c r="C3" s="10">
        <v>2007</v>
      </c>
      <c r="D3" s="12" t="s">
        <v>416</v>
      </c>
      <c r="E3" s="10">
        <f>'2. LRAMVA Threshold'!D24</f>
        <v>0</v>
      </c>
      <c r="F3" s="12" t="s">
        <v>547</v>
      </c>
      <c r="G3" s="12" t="s">
        <v>564</v>
      </c>
      <c r="H3" s="12" t="s">
        <v>574</v>
      </c>
    </row>
    <row r="4" spans="1:8">
      <c r="A4" s="12" t="s">
        <v>371</v>
      </c>
      <c r="B4" s="12" t="s">
        <v>28</v>
      </c>
      <c r="C4" s="10">
        <v>2008</v>
      </c>
      <c r="D4" s="12" t="s">
        <v>417</v>
      </c>
      <c r="F4" s="12" t="s">
        <v>169</v>
      </c>
      <c r="G4" s="12" t="s">
        <v>565</v>
      </c>
    </row>
    <row r="5" spans="1:8">
      <c r="A5" s="12" t="s">
        <v>372</v>
      </c>
      <c r="B5" s="12" t="s">
        <v>28</v>
      </c>
      <c r="C5" s="10">
        <v>2009</v>
      </c>
      <c r="F5" s="12" t="s">
        <v>367</v>
      </c>
      <c r="G5" s="12" t="s">
        <v>566</v>
      </c>
    </row>
    <row r="6" spans="1:8">
      <c r="A6" s="12" t="s">
        <v>373</v>
      </c>
      <c r="B6" s="12" t="s">
        <v>28</v>
      </c>
      <c r="C6" s="10">
        <v>2010</v>
      </c>
      <c r="F6" s="12" t="s">
        <v>368</v>
      </c>
      <c r="G6" s="12" t="s">
        <v>567</v>
      </c>
    </row>
    <row r="7" spans="1:8">
      <c r="A7" s="12" t="s">
        <v>374</v>
      </c>
      <c r="B7" s="12" t="s">
        <v>28</v>
      </c>
      <c r="C7" s="10">
        <v>2011</v>
      </c>
      <c r="F7" s="12" t="s">
        <v>369</v>
      </c>
      <c r="G7" s="12" t="s">
        <v>568</v>
      </c>
    </row>
    <row r="8" spans="1:8">
      <c r="A8" s="12" t="s">
        <v>375</v>
      </c>
      <c r="B8" s="12" t="s">
        <v>28</v>
      </c>
      <c r="C8" s="10">
        <v>2012</v>
      </c>
      <c r="F8" s="12" t="s">
        <v>555</v>
      </c>
      <c r="G8" s="12" t="s">
        <v>569</v>
      </c>
    </row>
    <row r="9" spans="1:8">
      <c r="A9" s="12" t="s">
        <v>376</v>
      </c>
      <c r="B9" s="12" t="s">
        <v>28</v>
      </c>
      <c r="C9" s="10">
        <v>2013</v>
      </c>
      <c r="G9" s="12" t="s">
        <v>570</v>
      </c>
    </row>
    <row r="10" spans="1:8">
      <c r="A10" s="12" t="s">
        <v>377</v>
      </c>
      <c r="B10" s="12" t="s">
        <v>28</v>
      </c>
      <c r="C10" s="10">
        <v>2014</v>
      </c>
      <c r="G10" s="12" t="s">
        <v>571</v>
      </c>
    </row>
    <row r="11" spans="1:8">
      <c r="A11" s="12" t="s">
        <v>378</v>
      </c>
      <c r="B11" s="12" t="s">
        <v>28</v>
      </c>
      <c r="C11" s="10">
        <v>2015</v>
      </c>
      <c r="G11" s="12" t="s">
        <v>572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44"/>
  <sheetViews>
    <sheetView tabSelected="1" zoomScale="50" zoomScaleNormal="50" workbookViewId="0">
      <selection activeCell="F153" sqref="F153"/>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hidden="1" customWidth="1"/>
    <col min="15" max="15" width="21.42578125" style="9" hidden="1" customWidth="1"/>
    <col min="16" max="16" width="22" style="9" hidden="1" customWidth="1"/>
    <col min="17" max="17" width="16.42578125" style="9" hidden="1"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t="s">
        <v>1049</v>
      </c>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1012</v>
      </c>
      <c r="E14" s="128"/>
      <c r="F14" s="122" t="s">
        <v>545</v>
      </c>
      <c r="H14" s="531" t="s">
        <v>1014</v>
      </c>
      <c r="J14" s="122" t="s">
        <v>512</v>
      </c>
      <c r="L14" s="130">
        <v>185830.29818827039</v>
      </c>
      <c r="N14" s="101"/>
      <c r="Q14" s="97"/>
      <c r="R14" s="94"/>
    </row>
    <row r="15" spans="2:22" ht="26.25" customHeight="1" thickBot="1">
      <c r="B15" s="122" t="s">
        <v>423</v>
      </c>
      <c r="C15" s="104"/>
      <c r="D15" s="531" t="s">
        <v>1013</v>
      </c>
      <c r="F15" s="122" t="s">
        <v>413</v>
      </c>
      <c r="G15" s="125"/>
      <c r="H15" s="531" t="s">
        <v>1015</v>
      </c>
      <c r="I15" s="17"/>
      <c r="J15" s="122" t="s">
        <v>513</v>
      </c>
      <c r="L15" s="130"/>
      <c r="M15" s="101"/>
      <c r="Q15" s="106"/>
      <c r="R15" s="94"/>
    </row>
    <row r="16" spans="2:22" ht="28.5" customHeight="1" thickBot="1">
      <c r="B16" s="122" t="s">
        <v>451</v>
      </c>
      <c r="C16" s="104"/>
      <c r="D16" s="532">
        <v>2020</v>
      </c>
      <c r="E16" s="101"/>
      <c r="F16" s="122" t="s">
        <v>433</v>
      </c>
      <c r="G16" s="123"/>
      <c r="H16" s="532" t="s">
        <v>1016</v>
      </c>
      <c r="I16" s="101"/>
      <c r="K16" s="192"/>
      <c r="L16" s="192"/>
      <c r="M16" s="192"/>
      <c r="N16" s="192"/>
      <c r="Q16" s="113"/>
      <c r="R16" s="94"/>
    </row>
    <row r="17" spans="1:21" ht="29.25" customHeight="1">
      <c r="B17" s="122" t="s">
        <v>420</v>
      </c>
      <c r="C17" s="104"/>
      <c r="D17" s="716">
        <v>97255</v>
      </c>
      <c r="E17" s="119"/>
      <c r="F17" s="723" t="s">
        <v>649</v>
      </c>
      <c r="G17" s="192"/>
      <c r="H17" s="717">
        <v>2</v>
      </c>
      <c r="I17" s="17"/>
      <c r="M17" s="192"/>
      <c r="N17" s="192"/>
      <c r="P17" s="97"/>
      <c r="Q17" s="97"/>
      <c r="R17" s="94"/>
    </row>
    <row r="18" spans="1:21" s="28" customFormat="1" ht="29.25" customHeight="1">
      <c r="B18" s="122"/>
      <c r="C18" s="718"/>
      <c r="D18" s="715"/>
      <c r="E18" s="719"/>
      <c r="F18" s="714"/>
      <c r="G18" s="720"/>
      <c r="H18" s="721"/>
      <c r="I18" s="160"/>
      <c r="M18" s="720"/>
      <c r="N18" s="720"/>
      <c r="P18" s="720"/>
      <c r="Q18" s="720"/>
      <c r="R18" s="722"/>
      <c r="T18" s="37"/>
      <c r="U18" s="37"/>
    </row>
    <row r="19" spans="1:21" ht="27.75" customHeight="1" thickBot="1">
      <c r="E19" s="9"/>
      <c r="F19" s="122" t="s">
        <v>434</v>
      </c>
      <c r="G19" s="591" t="s">
        <v>362</v>
      </c>
      <c r="H19" s="239">
        <f>SUM(R55,R58,R61,R64,R67,R70,R73,R76,R79,R82, R85, R88)</f>
        <v>286303.4522401162</v>
      </c>
      <c r="I19" s="17"/>
      <c r="J19" s="113"/>
      <c r="K19" s="113"/>
      <c r="L19" s="113"/>
      <c r="M19" s="113"/>
      <c r="N19" s="113"/>
      <c r="P19" s="113"/>
      <c r="Q19" s="113"/>
      <c r="R19" s="94"/>
    </row>
    <row r="20" spans="1:21" ht="27.75" customHeight="1" thickBot="1">
      <c r="E20" s="9"/>
      <c r="F20" s="122" t="s">
        <v>435</v>
      </c>
      <c r="G20" s="591" t="s">
        <v>363</v>
      </c>
      <c r="H20" s="129">
        <f>-SUM(R56,R59,R62,R65,R68,R71,R74,R77,R80,R83,R86,R89)</f>
        <v>98511.31180000001</v>
      </c>
      <c r="I20" s="17"/>
      <c r="J20" s="113"/>
      <c r="P20" s="113"/>
      <c r="Q20" s="113"/>
      <c r="R20" s="94"/>
    </row>
    <row r="21" spans="1:21" ht="27.75" customHeight="1" thickBot="1">
      <c r="C21" s="32"/>
      <c r="D21" s="32"/>
      <c r="E21" s="32"/>
      <c r="F21" s="122" t="s">
        <v>407</v>
      </c>
      <c r="G21" s="591" t="s">
        <v>364</v>
      </c>
      <c r="H21" s="185">
        <f>R91</f>
        <v>2471.7140249452577</v>
      </c>
      <c r="I21" s="101"/>
      <c r="P21" s="113"/>
      <c r="Q21" s="113"/>
      <c r="R21" s="94"/>
    </row>
    <row r="22" spans="1:21" ht="27.75" customHeight="1">
      <c r="C22" s="32"/>
      <c r="D22" s="32"/>
      <c r="E22" s="32"/>
      <c r="F22" s="805" t="s">
        <v>507</v>
      </c>
      <c r="G22" s="806" t="s">
        <v>446</v>
      </c>
      <c r="H22" s="807">
        <f>H19-H20+H21</f>
        <v>190263.85446506142</v>
      </c>
      <c r="I22" s="101"/>
      <c r="P22" s="192"/>
      <c r="Q22" s="192"/>
      <c r="R22" s="94"/>
    </row>
    <row r="23" spans="1:21" ht="35.450000000000003" customHeight="1">
      <c r="C23" s="32"/>
      <c r="D23" s="32"/>
      <c r="E23" s="32"/>
      <c r="F23" s="123" t="s">
        <v>972</v>
      </c>
      <c r="G23" s="848" t="s">
        <v>973</v>
      </c>
      <c r="H23" s="808">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 customHeight="1">
      <c r="A27" s="28"/>
      <c r="B27" s="892" t="s">
        <v>655</v>
      </c>
      <c r="C27" s="892"/>
      <c r="D27" s="892"/>
      <c r="E27" s="892"/>
      <c r="F27" s="892"/>
      <c r="G27" s="892"/>
    </row>
    <row r="28" spans="1:21" ht="14.25" customHeight="1">
      <c r="A28" s="28"/>
      <c r="B28" s="537"/>
      <c r="C28" s="537"/>
      <c r="D28" s="527"/>
      <c r="E28" s="527"/>
      <c r="F28" s="527"/>
      <c r="G28" s="537"/>
    </row>
    <row r="29" spans="1:21" s="17" customFormat="1" ht="27" customHeight="1">
      <c r="B29" s="895" t="s">
        <v>504</v>
      </c>
      <c r="C29" s="896"/>
      <c r="D29" s="131" t="s">
        <v>41</v>
      </c>
      <c r="E29" s="132" t="s">
        <v>647</v>
      </c>
      <c r="F29" s="132" t="s">
        <v>407</v>
      </c>
      <c r="G29" s="133" t="s">
        <v>408</v>
      </c>
      <c r="T29" s="134"/>
      <c r="U29" s="134"/>
    </row>
    <row r="30" spans="1:21" ht="20.25" customHeight="1">
      <c r="B30" s="890" t="s">
        <v>29</v>
      </c>
      <c r="C30" s="891"/>
      <c r="D30" s="624" t="s">
        <v>27</v>
      </c>
      <c r="E30" s="136">
        <f>SUM(D55:D90)</f>
        <v>0</v>
      </c>
      <c r="F30" s="768">
        <f>D91</f>
        <v>0</v>
      </c>
      <c r="G30" s="136">
        <f>E30+F30</f>
        <v>0</v>
      </c>
    </row>
    <row r="31" spans="1:21" ht="20.25" customHeight="1">
      <c r="B31" s="890" t="s">
        <v>370</v>
      </c>
      <c r="C31" s="891"/>
      <c r="D31" s="624" t="s">
        <v>27</v>
      </c>
      <c r="E31" s="137">
        <f>SUM(E55:E90)</f>
        <v>78623.166131126491</v>
      </c>
      <c r="F31" s="766">
        <f>E91</f>
        <v>1034.7190382792926</v>
      </c>
      <c r="G31" s="137">
        <f>E31+F31</f>
        <v>79657.885169405781</v>
      </c>
    </row>
    <row r="32" spans="1:21" ht="20.25" customHeight="1">
      <c r="B32" s="890" t="s">
        <v>371</v>
      </c>
      <c r="C32" s="891"/>
      <c r="D32" s="624" t="s">
        <v>28</v>
      </c>
      <c r="E32" s="137">
        <f>SUM(F55:F90)</f>
        <v>28890.99590042972</v>
      </c>
      <c r="F32" s="766">
        <f>F91</f>
        <v>381.62807691511119</v>
      </c>
      <c r="G32" s="137">
        <f>E32+F32</f>
        <v>29272.623977344832</v>
      </c>
    </row>
    <row r="33" spans="2:22" ht="20.25" customHeight="1">
      <c r="B33" s="890" t="s">
        <v>1017</v>
      </c>
      <c r="C33" s="891"/>
      <c r="D33" s="624" t="s">
        <v>28</v>
      </c>
      <c r="E33" s="137">
        <f>SUM(G55:G90)</f>
        <v>80399.762408559996</v>
      </c>
      <c r="F33" s="766">
        <f>G91</f>
        <v>1056.9630178808538</v>
      </c>
      <c r="G33" s="137">
        <f>E33+F33</f>
        <v>81456.725426440855</v>
      </c>
    </row>
    <row r="34" spans="2:22" ht="20.25" customHeight="1">
      <c r="B34" s="890" t="s">
        <v>1018</v>
      </c>
      <c r="C34" s="891"/>
      <c r="D34" s="624" t="s">
        <v>27</v>
      </c>
      <c r="E34" s="137">
        <f>SUM(H55:H90)</f>
        <v>-121.78400000000001</v>
      </c>
      <c r="F34" s="767">
        <f>H91</f>
        <v>-1.59610813</v>
      </c>
      <c r="G34" s="137">
        <f>E34+F34</f>
        <v>-123.38010813000001</v>
      </c>
    </row>
    <row r="35" spans="2:22" ht="20.25" hidden="1" customHeight="1">
      <c r="B35" s="890"/>
      <c r="C35" s="891"/>
      <c r="D35" s="624"/>
      <c r="E35" s="137">
        <f>SUM(I55:I90)</f>
        <v>0</v>
      </c>
      <c r="F35" s="138">
        <f>I91</f>
        <v>0</v>
      </c>
      <c r="G35" s="137">
        <f t="shared" ref="G35" si="0">E35+F35</f>
        <v>0</v>
      </c>
    </row>
    <row r="36" spans="2:22" ht="20.25" hidden="1" customHeight="1">
      <c r="B36" s="890"/>
      <c r="C36" s="891"/>
      <c r="D36" s="624"/>
      <c r="E36" s="137">
        <f>SUM(J55:J90)</f>
        <v>0</v>
      </c>
      <c r="F36" s="138">
        <f>J91</f>
        <v>0</v>
      </c>
      <c r="G36" s="137">
        <f>E36+F36</f>
        <v>0</v>
      </c>
    </row>
    <row r="37" spans="2:22" ht="20.25" hidden="1" customHeight="1">
      <c r="B37" s="890"/>
      <c r="C37" s="891"/>
      <c r="D37" s="624"/>
      <c r="E37" s="137">
        <f>SUM(K55:K90)</f>
        <v>0</v>
      </c>
      <c r="F37" s="138">
        <f>K91</f>
        <v>0</v>
      </c>
      <c r="G37" s="137">
        <f t="shared" ref="G37:G40" si="1">E37+F37</f>
        <v>0</v>
      </c>
    </row>
    <row r="38" spans="2:22" ht="20.25" hidden="1" customHeight="1">
      <c r="B38" s="890"/>
      <c r="C38" s="891"/>
      <c r="D38" s="624"/>
      <c r="E38" s="137">
        <f>SUM(L55:L90)</f>
        <v>0</v>
      </c>
      <c r="F38" s="138">
        <f>L91</f>
        <v>0</v>
      </c>
      <c r="G38" s="137">
        <f t="shared" si="1"/>
        <v>0</v>
      </c>
    </row>
    <row r="39" spans="2:22" ht="20.25" hidden="1" customHeight="1">
      <c r="B39" s="890"/>
      <c r="C39" s="891"/>
      <c r="D39" s="624"/>
      <c r="E39" s="137">
        <f>SUM(M55:M90)</f>
        <v>0</v>
      </c>
      <c r="F39" s="138">
        <f>M91</f>
        <v>0</v>
      </c>
      <c r="G39" s="137">
        <f t="shared" si="1"/>
        <v>0</v>
      </c>
    </row>
    <row r="40" spans="2:22" ht="20.25" hidden="1" customHeight="1">
      <c r="B40" s="890"/>
      <c r="C40" s="891"/>
      <c r="D40" s="624"/>
      <c r="E40" s="137">
        <f>SUM(N55:N90)</f>
        <v>0</v>
      </c>
      <c r="F40" s="138">
        <f>N91</f>
        <v>0</v>
      </c>
      <c r="G40" s="137">
        <f t="shared" si="1"/>
        <v>0</v>
      </c>
    </row>
    <row r="41" spans="2:22" ht="20.25" hidden="1" customHeight="1">
      <c r="B41" s="890"/>
      <c r="C41" s="891"/>
      <c r="D41" s="624"/>
      <c r="E41" s="137">
        <f>SUM(O55:O90)</f>
        <v>0</v>
      </c>
      <c r="F41" s="138">
        <f>O91</f>
        <v>0</v>
      </c>
      <c r="G41" s="137">
        <f>E41+F41</f>
        <v>0</v>
      </c>
    </row>
    <row r="42" spans="2:22" ht="20.25" hidden="1" customHeight="1">
      <c r="B42" s="890"/>
      <c r="C42" s="891"/>
      <c r="D42" s="624"/>
      <c r="E42" s="137">
        <f>SUM(P55:P90)</f>
        <v>0</v>
      </c>
      <c r="F42" s="138">
        <f>P91</f>
        <v>0</v>
      </c>
      <c r="G42" s="137">
        <f>E42+F42</f>
        <v>0</v>
      </c>
    </row>
    <row r="43" spans="2:22" ht="20.25" hidden="1" customHeight="1">
      <c r="B43" s="890"/>
      <c r="C43" s="891"/>
      <c r="D43" s="625"/>
      <c r="E43" s="139">
        <f>SUM(Q55:Q90)</f>
        <v>0</v>
      </c>
      <c r="F43" s="140">
        <f>Q91</f>
        <v>0</v>
      </c>
      <c r="G43" s="139">
        <f>E43+F43</f>
        <v>0</v>
      </c>
    </row>
    <row r="44" spans="2:22" s="8" customFormat="1" ht="21" customHeight="1">
      <c r="B44" s="893" t="s">
        <v>26</v>
      </c>
      <c r="C44" s="894"/>
      <c r="D44" s="135"/>
      <c r="E44" s="141">
        <f>SUM(E30:E43)</f>
        <v>187792.1404401162</v>
      </c>
      <c r="F44" s="141">
        <f>SUM(F30:F43)</f>
        <v>2471.7140249452577</v>
      </c>
      <c r="G44" s="141">
        <f>SUM(G30:G43)</f>
        <v>190263.85446506148</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892" t="s">
        <v>596</v>
      </c>
      <c r="C49" s="892"/>
      <c r="D49" s="892"/>
      <c r="E49" s="892"/>
      <c r="F49" s="892"/>
      <c r="G49" s="892"/>
      <c r="H49" s="892"/>
      <c r="I49" s="892"/>
      <c r="J49" s="892"/>
      <c r="K49" s="892"/>
      <c r="L49" s="892"/>
      <c r="M49" s="604"/>
      <c r="N49" s="103"/>
      <c r="O49" s="103"/>
      <c r="P49" s="103"/>
      <c r="Q49" s="103"/>
      <c r="R49" s="103"/>
      <c r="T49" s="37"/>
      <c r="U49" s="19"/>
      <c r="V49" s="38"/>
    </row>
    <row r="50" spans="2:22" s="28" customFormat="1" ht="41.1" customHeight="1">
      <c r="B50" s="892" t="s">
        <v>559</v>
      </c>
      <c r="C50" s="892"/>
      <c r="D50" s="892"/>
      <c r="E50" s="892"/>
      <c r="F50" s="892"/>
      <c r="G50" s="892"/>
      <c r="H50" s="892"/>
      <c r="I50" s="892"/>
      <c r="J50" s="892"/>
      <c r="K50" s="892"/>
      <c r="L50" s="892"/>
      <c r="M50" s="604"/>
      <c r="N50" s="103"/>
      <c r="O50" s="103"/>
      <c r="P50" s="103"/>
      <c r="Q50" s="103"/>
      <c r="R50" s="103"/>
      <c r="T50" s="37"/>
      <c r="U50" s="19"/>
      <c r="V50" s="38"/>
    </row>
    <row r="51" spans="2:22" s="28" customFormat="1" ht="18" customHeight="1">
      <c r="B51" s="892" t="s">
        <v>956</v>
      </c>
      <c r="C51" s="892"/>
      <c r="D51" s="892"/>
      <c r="E51" s="892"/>
      <c r="F51" s="892"/>
      <c r="G51" s="892"/>
      <c r="H51" s="892"/>
      <c r="I51" s="892"/>
      <c r="J51" s="892"/>
      <c r="K51" s="892"/>
      <c r="L51" s="892"/>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GS&gt;50 kW</v>
      </c>
      <c r="G53" s="133" t="str">
        <f>IF($B$33&lt;&gt;"",$B$33,"")</f>
        <v>Streetlighting</v>
      </c>
      <c r="H53" s="133" t="str">
        <f>IF($B$34&lt;&gt;"",$B$34,"")</f>
        <v>USL</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kWh</v>
      </c>
      <c r="I54" s="565">
        <f>D35</f>
        <v>0</v>
      </c>
      <c r="J54" s="565">
        <f>D36</f>
        <v>0</v>
      </c>
      <c r="K54" s="565">
        <f>D37</f>
        <v>0</v>
      </c>
      <c r="L54" s="565">
        <f>D38</f>
        <v>0</v>
      </c>
      <c r="M54" s="565">
        <f>D39</f>
        <v>0</v>
      </c>
      <c r="N54" s="565">
        <f>D40</f>
        <v>0</v>
      </c>
      <c r="O54" s="565">
        <f>D41</f>
        <v>0</v>
      </c>
      <c r="P54" s="565">
        <f>D42</f>
        <v>0</v>
      </c>
      <c r="Q54" s="565">
        <f>D43</f>
        <v>0</v>
      </c>
      <c r="R54" s="566"/>
      <c r="U54" s="144"/>
    </row>
    <row r="55" spans="2:22" s="17" customFormat="1" hidden="1">
      <c r="B55" s="145" t="s">
        <v>142</v>
      </c>
      <c r="C55" s="146"/>
      <c r="D55" s="147"/>
      <c r="E55" s="147"/>
      <c r="F55" s="147"/>
      <c r="G55" s="147"/>
      <c r="H55" s="147"/>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hidden="1">
      <c r="B56" s="151" t="s">
        <v>35</v>
      </c>
      <c r="C56" s="152"/>
      <c r="D56" s="153"/>
      <c r="E56" s="153"/>
      <c r="F56" s="153"/>
      <c r="G56" s="153"/>
      <c r="H56" s="153"/>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hidden="1">
      <c r="B57" s="611" t="s">
        <v>67</v>
      </c>
      <c r="C57" s="607"/>
      <c r="D57" s="157"/>
      <c r="E57" s="157"/>
      <c r="F57" s="157"/>
      <c r="G57" s="157"/>
      <c r="H57" s="157"/>
      <c r="I57" s="157"/>
      <c r="J57" s="157"/>
      <c r="K57" s="158"/>
      <c r="L57" s="158"/>
      <c r="M57" s="158"/>
      <c r="N57" s="158"/>
      <c r="O57" s="158"/>
      <c r="P57" s="158"/>
      <c r="Q57" s="158"/>
      <c r="R57" s="159"/>
      <c r="U57" s="156"/>
      <c r="V57" s="150"/>
    </row>
    <row r="58" spans="2:22" s="17" customFormat="1" hidden="1">
      <c r="B58" s="151" t="s">
        <v>143</v>
      </c>
      <c r="C58" s="152"/>
      <c r="D58" s="153"/>
      <c r="E58" s="153"/>
      <c r="F58" s="153"/>
      <c r="G58" s="153"/>
      <c r="H58" s="153"/>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hidden="1">
      <c r="B59" s="151" t="s">
        <v>36</v>
      </c>
      <c r="C59" s="152"/>
      <c r="D59" s="153"/>
      <c r="E59" s="153"/>
      <c r="F59" s="153"/>
      <c r="G59" s="153"/>
      <c r="H59" s="153"/>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hidden="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hidden="1">
      <c r="B61" s="151" t="s">
        <v>38</v>
      </c>
      <c r="C61" s="152"/>
      <c r="D61" s="153"/>
      <c r="E61" s="153"/>
      <c r="F61" s="153"/>
      <c r="G61" s="153"/>
      <c r="H61" s="153"/>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hidden="1">
      <c r="B62" s="151" t="s">
        <v>37</v>
      </c>
      <c r="C62" s="152"/>
      <c r="D62" s="153"/>
      <c r="E62" s="153"/>
      <c r="F62" s="153"/>
      <c r="G62" s="153"/>
      <c r="H62" s="153"/>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hidden="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hidden="1">
      <c r="B64" s="151" t="s">
        <v>40</v>
      </c>
      <c r="C64" s="152"/>
      <c r="D64" s="153"/>
      <c r="E64" s="153"/>
      <c r="F64" s="153"/>
      <c r="G64" s="153"/>
      <c r="H64" s="153"/>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hidden="1">
      <c r="B65" s="151" t="s">
        <v>39</v>
      </c>
      <c r="C65" s="152"/>
      <c r="D65" s="153"/>
      <c r="E65" s="153"/>
      <c r="F65" s="153"/>
      <c r="G65" s="153"/>
      <c r="H65" s="153"/>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hidden="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hidden="1">
      <c r="B67" s="151" t="s">
        <v>94</v>
      </c>
      <c r="C67" s="524"/>
      <c r="D67" s="161"/>
      <c r="E67" s="161"/>
      <c r="F67" s="161"/>
      <c r="G67" s="161"/>
      <c r="H67" s="161"/>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hidden="1">
      <c r="B68" s="151" t="s">
        <v>93</v>
      </c>
      <c r="C68" s="152"/>
      <c r="D68" s="161"/>
      <c r="E68" s="161"/>
      <c r="F68" s="161"/>
      <c r="G68" s="161"/>
      <c r="H68" s="161"/>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hidden="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hidden="1">
      <c r="B70" s="151" t="s">
        <v>225</v>
      </c>
      <c r="C70" s="524"/>
      <c r="D70" s="153"/>
      <c r="E70" s="153"/>
      <c r="F70" s="153"/>
      <c r="G70" s="153"/>
      <c r="H70" s="153"/>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hidden="1">
      <c r="B71" s="151" t="s">
        <v>224</v>
      </c>
      <c r="C71" s="152"/>
      <c r="D71" s="153"/>
      <c r="E71" s="153"/>
      <c r="F71" s="153"/>
      <c r="G71" s="153"/>
      <c r="H71" s="153"/>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hidden="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hidden="1">
      <c r="B73" s="151" t="s">
        <v>227</v>
      </c>
      <c r="C73" s="524"/>
      <c r="D73" s="153"/>
      <c r="E73" s="153"/>
      <c r="F73" s="153"/>
      <c r="G73" s="153"/>
      <c r="H73" s="153"/>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hidden="1">
      <c r="B74" s="151" t="s">
        <v>226</v>
      </c>
      <c r="C74" s="152"/>
      <c r="D74" s="153"/>
      <c r="E74" s="153"/>
      <c r="F74" s="153"/>
      <c r="G74" s="153"/>
      <c r="H74" s="153"/>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hidden="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hidden="1">
      <c r="B76" s="151" t="s">
        <v>229</v>
      </c>
      <c r="C76" s="524"/>
      <c r="D76" s="153"/>
      <c r="E76" s="153"/>
      <c r="F76" s="153"/>
      <c r="G76" s="153"/>
      <c r="H76" s="153"/>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0</v>
      </c>
      <c r="U76" s="149"/>
      <c r="V76" s="150"/>
    </row>
    <row r="77" spans="2:22" s="160" customFormat="1" ht="16.5" hidden="1" customHeight="1">
      <c r="B77" s="151" t="s">
        <v>228</v>
      </c>
      <c r="C77" s="152"/>
      <c r="D77" s="153"/>
      <c r="E77" s="153"/>
      <c r="F77" s="153"/>
      <c r="G77" s="153"/>
      <c r="H77" s="153"/>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0</v>
      </c>
      <c r="S77" s="155"/>
      <c r="U77" s="149"/>
      <c r="V77" s="150"/>
    </row>
    <row r="78" spans="2:22" s="134" customFormat="1" hidden="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hidden="1">
      <c r="B79" s="151" t="s">
        <v>231</v>
      </c>
      <c r="C79" s="152"/>
      <c r="D79" s="153"/>
      <c r="E79" s="153"/>
      <c r="F79" s="153"/>
      <c r="G79" s="153"/>
      <c r="H79" s="153"/>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0</v>
      </c>
      <c r="U79" s="149"/>
      <c r="V79" s="150"/>
    </row>
    <row r="80" spans="2:22" s="160" customFormat="1" hidden="1">
      <c r="B80" s="151" t="s">
        <v>230</v>
      </c>
      <c r="C80" s="152"/>
      <c r="D80" s="153"/>
      <c r="E80" s="153"/>
      <c r="F80" s="153"/>
      <c r="G80" s="153"/>
      <c r="H80" s="153"/>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0</v>
      </c>
      <c r="S80" s="155"/>
      <c r="U80" s="149"/>
      <c r="V80" s="150"/>
    </row>
    <row r="81" spans="2:22" s="134" customFormat="1" hidden="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hidden="1">
      <c r="B82" s="151" t="s">
        <v>233</v>
      </c>
      <c r="C82" s="524"/>
      <c r="D82" s="153"/>
      <c r="E82" s="153"/>
      <c r="F82" s="153"/>
      <c r="G82" s="153"/>
      <c r="H82" s="153"/>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0</v>
      </c>
      <c r="U82" s="149"/>
      <c r="V82" s="150"/>
    </row>
    <row r="83" spans="2:22" s="160" customFormat="1" hidden="1">
      <c r="B83" s="151" t="s">
        <v>232</v>
      </c>
      <c r="C83" s="152"/>
      <c r="D83" s="153"/>
      <c r="E83" s="153"/>
      <c r="F83" s="153"/>
      <c r="G83" s="153"/>
      <c r="H83" s="153"/>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0</v>
      </c>
      <c r="S83" s="155"/>
      <c r="U83" s="149"/>
      <c r="V83" s="150"/>
    </row>
    <row r="84" spans="2:22" s="134" customFormat="1" hidden="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710</v>
      </c>
      <c r="C85" s="524"/>
      <c r="D85" s="153">
        <f>'5.  2015-2027 LRAM'!AE1365</f>
        <v>0</v>
      </c>
      <c r="E85" s="153">
        <f>'5.  2015-2027 LRAM'!AF1365</f>
        <v>47229.238078516275</v>
      </c>
      <c r="F85" s="153">
        <f>'5.  2015-2027 LRAM'!AG1365</f>
        <v>51807.030587384099</v>
      </c>
      <c r="G85" s="153">
        <f>'5.  2015-2027 LRAM'!AH1365</f>
        <v>43185.056135760002</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142221.32480166038</v>
      </c>
      <c r="U85" s="149"/>
      <c r="V85" s="150"/>
    </row>
    <row r="86" spans="2:22" s="160" customFormat="1">
      <c r="B86" s="151" t="s">
        <v>711</v>
      </c>
      <c r="C86" s="152"/>
      <c r="D86" s="153">
        <f>-'5.  2015-2027 LRAM'!AE1366</f>
        <v>0</v>
      </c>
      <c r="E86" s="153">
        <f>-'5.  2015-2027 LRAM'!AF1366</f>
        <v>-8037.6580000000004</v>
      </c>
      <c r="F86" s="153">
        <f>-'5.  2015-2027 LRAM'!AG1366</f>
        <v>-37246.058400000002</v>
      </c>
      <c r="G86" s="153">
        <f>-'5.  2015-2027 LRAM'!AH1366</f>
        <v>-3236.6851999999999</v>
      </c>
      <c r="H86" s="153">
        <f>-'5.  2015-2027 LRAM'!AI1366</f>
        <v>-59.955200000000005</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-48580.356800000001</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712</v>
      </c>
      <c r="C88" s="524"/>
      <c r="D88" s="153">
        <f>'5.  2015-2027 LRAM'!AE1560</f>
        <v>0</v>
      </c>
      <c r="E88" s="153">
        <f>'5.  2015-2027 LRAM'!AF1560</f>
        <v>47686.478052610226</v>
      </c>
      <c r="F88" s="153">
        <f>'5.  2015-2027 LRAM'!AG1560</f>
        <v>52619.705913045625</v>
      </c>
      <c r="G88" s="153">
        <f>'5.  2015-2027 LRAM'!AH1560</f>
        <v>43775.943472799998</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144082.12743845585</v>
      </c>
      <c r="U88" s="149"/>
      <c r="V88" s="150"/>
    </row>
    <row r="89" spans="2:22" s="160" customFormat="1">
      <c r="B89" s="151" t="s">
        <v>713</v>
      </c>
      <c r="C89" s="152"/>
      <c r="D89" s="153">
        <f>-'5.  2015-2027 LRAM'!AE1561</f>
        <v>0</v>
      </c>
      <c r="E89" s="153">
        <f>-'5.  2015-2027 LRAM'!AF1561</f>
        <v>-8254.8919999999998</v>
      </c>
      <c r="F89" s="153">
        <f>-'5.  2015-2027 LRAM'!AG1561</f>
        <v>-38289.682200000003</v>
      </c>
      <c r="G89" s="153">
        <f>-'5.  2015-2027 LRAM'!AH1561</f>
        <v>-3324.5520000000001</v>
      </c>
      <c r="H89" s="153">
        <f>-'5.  2015-2027 LRAM'!AI1561</f>
        <v>-61.828800000000001</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-49930.955000000009</v>
      </c>
      <c r="S89" s="155"/>
      <c r="U89" s="149"/>
      <c r="V89" s="150"/>
    </row>
    <row r="90" spans="2:22" s="134" customFormat="1">
      <c r="B90" s="758"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1034.7190382792926</v>
      </c>
      <c r="F91" s="665">
        <f>'6.  Carrying Charges'!K192</f>
        <v>381.62807691511119</v>
      </c>
      <c r="G91" s="665">
        <f>'6.  Carrying Charges'!L192</f>
        <v>1056.9630178808538</v>
      </c>
      <c r="H91" s="665">
        <f>'6.  Carrying Charges'!M192</f>
        <v>-1.59610813</v>
      </c>
      <c r="I91" s="665">
        <f>'6.  Carrying Charges'!N192</f>
        <v>0</v>
      </c>
      <c r="J91" s="665">
        <f>'6.  Carrying Charges'!O192</f>
        <v>0</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2471.7140249452577</v>
      </c>
      <c r="U91" s="149"/>
      <c r="V91" s="150"/>
    </row>
    <row r="92" spans="2:22" s="160" customFormat="1" ht="36.6" customHeight="1">
      <c r="B92" s="765" t="s">
        <v>947</v>
      </c>
      <c r="C92" s="610"/>
      <c r="D92" s="798">
        <f>SUM(D55:D89)+D91</f>
        <v>0</v>
      </c>
      <c r="E92" s="798">
        <f t="shared" ref="E92:R92" si="2">SUM(E55:E89)+E91</f>
        <v>79657.885169405781</v>
      </c>
      <c r="F92" s="798">
        <f t="shared" si="2"/>
        <v>29272.623977344832</v>
      </c>
      <c r="G92" s="798">
        <f t="shared" si="2"/>
        <v>81456.725426440855</v>
      </c>
      <c r="H92" s="798">
        <f t="shared" si="2"/>
        <v>-123.38010813000001</v>
      </c>
      <c r="I92" s="798">
        <f t="shared" si="2"/>
        <v>0</v>
      </c>
      <c r="J92" s="798">
        <f t="shared" si="2"/>
        <v>0</v>
      </c>
      <c r="K92" s="798">
        <f t="shared" si="2"/>
        <v>0</v>
      </c>
      <c r="L92" s="798">
        <f t="shared" si="2"/>
        <v>0</v>
      </c>
      <c r="M92" s="798">
        <f t="shared" si="2"/>
        <v>0</v>
      </c>
      <c r="N92" s="798">
        <f t="shared" si="2"/>
        <v>0</v>
      </c>
      <c r="O92" s="798">
        <f t="shared" si="2"/>
        <v>0</v>
      </c>
      <c r="P92" s="798">
        <f t="shared" si="2"/>
        <v>0</v>
      </c>
      <c r="Q92" s="798">
        <f t="shared" si="2"/>
        <v>0</v>
      </c>
      <c r="R92" s="798">
        <f t="shared" si="2"/>
        <v>190263.85446506145</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c r="B94" s="153"/>
      <c r="C94" s="153"/>
      <c r="D94" s="153"/>
      <c r="E94" s="153"/>
      <c r="F94" s="153"/>
      <c r="G94" s="153"/>
      <c r="H94" s="153"/>
      <c r="I94" s="153"/>
      <c r="J94" s="153"/>
      <c r="K94" s="153"/>
      <c r="L94" s="153"/>
      <c r="M94" s="153"/>
      <c r="N94" s="153"/>
      <c r="O94" s="153"/>
      <c r="P94" s="153"/>
      <c r="Q94" s="153"/>
      <c r="R94" s="153"/>
      <c r="U94" s="156"/>
      <c r="V94" s="150"/>
    </row>
    <row r="95" spans="2:22" s="134" customFormat="1" ht="29.1" hidden="1" customHeight="1" thickBot="1">
      <c r="B95" s="809" t="s">
        <v>912</v>
      </c>
      <c r="C95" s="810"/>
      <c r="D95" s="810"/>
      <c r="E95" s="811"/>
      <c r="F95" s="811"/>
      <c r="G95" s="811"/>
      <c r="H95" s="811"/>
      <c r="I95" s="811"/>
      <c r="J95" s="811"/>
      <c r="K95" s="811"/>
      <c r="L95" s="812"/>
      <c r="M95" s="153"/>
      <c r="N95" s="153"/>
      <c r="O95" s="153"/>
      <c r="P95" s="153"/>
      <c r="Q95" s="153"/>
      <c r="R95" s="153"/>
      <c r="U95" s="156"/>
      <c r="V95" s="150"/>
    </row>
    <row r="96" spans="2:22" s="134" customFormat="1" ht="59.1" hidden="1" customHeight="1">
      <c r="B96" s="888" t="s">
        <v>957</v>
      </c>
      <c r="C96" s="888"/>
      <c r="D96" s="888"/>
      <c r="E96" s="888"/>
      <c r="F96" s="888"/>
      <c r="G96" s="888"/>
      <c r="H96" s="888"/>
      <c r="I96" s="888"/>
      <c r="J96" s="888"/>
      <c r="K96" s="888"/>
      <c r="L96" s="888"/>
      <c r="M96" s="819"/>
      <c r="N96" s="819"/>
      <c r="O96" s="819"/>
      <c r="P96" s="819"/>
      <c r="Q96" s="819"/>
      <c r="R96" s="819"/>
      <c r="U96" s="156"/>
      <c r="V96" s="150"/>
    </row>
    <row r="97" spans="2:22" s="134" customFormat="1" ht="27.6" hidden="1" customHeight="1">
      <c r="B97" s="889" t="s">
        <v>958</v>
      </c>
      <c r="C97" s="889"/>
      <c r="D97" s="889"/>
      <c r="E97" s="889"/>
      <c r="F97" s="889"/>
      <c r="G97" s="889"/>
      <c r="H97" s="889"/>
      <c r="I97" s="889"/>
      <c r="J97" s="889"/>
      <c r="K97" s="889"/>
      <c r="L97" s="889"/>
      <c r="M97" s="819"/>
      <c r="N97" s="819"/>
      <c r="O97" s="819"/>
      <c r="P97" s="819"/>
      <c r="Q97" s="819"/>
      <c r="R97" s="819"/>
      <c r="U97" s="156"/>
      <c r="V97" s="150"/>
    </row>
    <row r="98" spans="2:22" s="134" customFormat="1" ht="33.6" hidden="1" customHeight="1">
      <c r="B98" s="889" t="s">
        <v>959</v>
      </c>
      <c r="C98" s="889"/>
      <c r="D98" s="889"/>
      <c r="E98" s="889"/>
      <c r="F98" s="889"/>
      <c r="G98" s="889"/>
      <c r="H98" s="889"/>
      <c r="I98" s="889"/>
      <c r="J98" s="889"/>
      <c r="K98" s="889"/>
      <c r="L98" s="889"/>
      <c r="M98" s="818"/>
      <c r="N98" s="818"/>
      <c r="O98" s="818"/>
      <c r="P98" s="818"/>
      <c r="Q98" s="818"/>
      <c r="R98" s="818"/>
      <c r="U98" s="156"/>
      <c r="V98" s="150"/>
    </row>
    <row r="99" spans="2:22" ht="12" hidden="1" customHeight="1">
      <c r="B99" s="116"/>
      <c r="C99" s="116"/>
      <c r="D99" s="116"/>
      <c r="E99" s="586"/>
      <c r="F99" s="31"/>
      <c r="G99" s="31"/>
      <c r="H99" s="31"/>
      <c r="I99" s="31"/>
      <c r="J99" s="31"/>
      <c r="K99" s="31"/>
      <c r="L99" s="31"/>
      <c r="M99" s="31"/>
      <c r="N99" s="31"/>
      <c r="O99" s="31"/>
      <c r="P99" s="31"/>
      <c r="Q99" s="31"/>
      <c r="R99" s="31"/>
      <c r="U99" s="19"/>
      <c r="V99" s="13"/>
    </row>
    <row r="100" spans="2:22" s="17" customFormat="1" ht="63" hidden="1" customHeight="1">
      <c r="B100" s="797" t="s">
        <v>34</v>
      </c>
      <c r="C100" s="797" t="s">
        <v>514</v>
      </c>
      <c r="D100" s="133" t="str">
        <f>IF($B$30&lt;&gt;"",$B$30,"")</f>
        <v>Residential</v>
      </c>
      <c r="E100" s="133" t="str">
        <f>IF($B$31&lt;&gt;"",$B$31,"")</f>
        <v>GS&lt;50 kW</v>
      </c>
      <c r="F100" s="133" t="str">
        <f>IF($B$32&lt;&gt;"",$B$32,"")</f>
        <v>GS&gt;50 kW</v>
      </c>
      <c r="G100" s="133" t="str">
        <f>IF($B$33&lt;&gt;"",$B$33,"")</f>
        <v>Streetlighting</v>
      </c>
      <c r="H100" s="133" t="str">
        <f>IF($B$34&lt;&gt;"",$B$34,"")</f>
        <v>USL</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hidden="1">
      <c r="B101" s="151" t="s">
        <v>935</v>
      </c>
      <c r="C101" s="524"/>
      <c r="D101" s="153">
        <f>'5.  2015-2027 LRAM'!AE1594</f>
        <v>0</v>
      </c>
      <c r="E101" s="153">
        <f>'5.  2015-2027 LRAM'!AF1594</f>
        <v>47116.899320104101</v>
      </c>
      <c r="F101" s="153">
        <f>'5.  2015-2027 LRAM'!AG1594</f>
        <v>52463.184323205627</v>
      </c>
      <c r="G101" s="153">
        <f>'5.  2015-2027 LRAM'!AH1594</f>
        <v>43775.943472799998</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143356.02711610973</v>
      </c>
      <c r="U101" s="149"/>
      <c r="V101" s="150"/>
    </row>
    <row r="102" spans="2:22" s="160" customFormat="1" hidden="1">
      <c r="B102" s="151" t="s">
        <v>936</v>
      </c>
      <c r="C102" s="152"/>
      <c r="D102" s="153">
        <f>-'5.  2015-2027 LRAM'!AE1595</f>
        <v>0</v>
      </c>
      <c r="E102" s="153">
        <f>-'5.  2015-2027 LRAM'!AF1595</f>
        <v>0</v>
      </c>
      <c r="F102" s="153">
        <f>-'5.  2015-2027 LRAM'!AG1595</f>
        <v>0</v>
      </c>
      <c r="G102" s="153">
        <f>-'5.  2015-2027 LRAM'!AH1595</f>
        <v>0</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0</v>
      </c>
      <c r="S102" s="155"/>
      <c r="U102" s="149"/>
      <c r="V102" s="150"/>
    </row>
    <row r="103" spans="2:22" s="160" customFormat="1" hidden="1">
      <c r="B103" s="844" t="s">
        <v>966</v>
      </c>
      <c r="C103" s="845"/>
      <c r="D103" s="846">
        <f>SUM(D101:D102)</f>
        <v>0</v>
      </c>
      <c r="E103" s="846">
        <f t="shared" ref="E103:Q103" si="3">SUM(E101:E102)</f>
        <v>47116.899320104101</v>
      </c>
      <c r="F103" s="846">
        <f t="shared" si="3"/>
        <v>52463.184323205627</v>
      </c>
      <c r="G103" s="846">
        <f t="shared" si="3"/>
        <v>43775.943472799998</v>
      </c>
      <c r="H103" s="846">
        <f t="shared" si="3"/>
        <v>0</v>
      </c>
      <c r="I103" s="846">
        <f t="shared" si="3"/>
        <v>0</v>
      </c>
      <c r="J103" s="846">
        <f t="shared" si="3"/>
        <v>0</v>
      </c>
      <c r="K103" s="846">
        <f t="shared" si="3"/>
        <v>0</v>
      </c>
      <c r="L103" s="846">
        <f t="shared" si="3"/>
        <v>0</v>
      </c>
      <c r="M103" s="846">
        <f t="shared" si="3"/>
        <v>0</v>
      </c>
      <c r="N103" s="846">
        <f t="shared" si="3"/>
        <v>0</v>
      </c>
      <c r="O103" s="846">
        <f t="shared" si="3"/>
        <v>0</v>
      </c>
      <c r="P103" s="846">
        <f t="shared" si="3"/>
        <v>0</v>
      </c>
      <c r="Q103" s="846">
        <f t="shared" si="3"/>
        <v>0</v>
      </c>
      <c r="R103" s="847">
        <f>SUM(R101:R102)</f>
        <v>143356.02711610973</v>
      </c>
      <c r="S103" s="155"/>
      <c r="U103" s="149"/>
      <c r="V103" s="150"/>
    </row>
    <row r="104" spans="2:22" s="134" customFormat="1" hidden="1">
      <c r="B104" s="836" t="s">
        <v>67</v>
      </c>
      <c r="C104" s="665"/>
      <c r="D104" s="837"/>
      <c r="E104" s="837"/>
      <c r="F104" s="837"/>
      <c r="G104" s="837"/>
      <c r="H104" s="837"/>
      <c r="I104" s="837"/>
      <c r="J104" s="837"/>
      <c r="K104" s="838"/>
      <c r="L104" s="838"/>
      <c r="M104" s="838"/>
      <c r="N104" s="838"/>
      <c r="O104" s="838"/>
      <c r="P104" s="838"/>
      <c r="Q104" s="838"/>
      <c r="R104" s="842"/>
      <c r="U104" s="156"/>
      <c r="V104" s="150"/>
    </row>
    <row r="105" spans="2:22" s="160" customFormat="1" hidden="1">
      <c r="B105" s="151" t="s">
        <v>937</v>
      </c>
      <c r="C105" s="152"/>
      <c r="D105" s="153">
        <f>'5.  2015-2027 LRAM'!AE1620</f>
        <v>0</v>
      </c>
      <c r="E105" s="153">
        <f>'5.  2015-2027 LRAM'!AF1620</f>
        <v>34440.929918855683</v>
      </c>
      <c r="F105" s="153">
        <f>'5.  2015-2027 LRAM'!AG1620</f>
        <v>51968.277982348598</v>
      </c>
      <c r="G105" s="153">
        <f>'5.  2015-2027 LRAM'!AH1620</f>
        <v>43775.943472799998</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130185.15137400429</v>
      </c>
      <c r="U105" s="149"/>
      <c r="V105" s="150"/>
    </row>
    <row r="106" spans="2:22" s="160" customFormat="1" hidden="1">
      <c r="B106" s="151" t="s">
        <v>938</v>
      </c>
      <c r="C106" s="152"/>
      <c r="D106" s="153">
        <f>-'5.  2015-2027 LRAM'!AE1621</f>
        <v>0</v>
      </c>
      <c r="E106" s="153">
        <f>-'5.  2015-2027 LRAM'!AF1621</f>
        <v>0</v>
      </c>
      <c r="F106" s="153">
        <f>-'5.  2015-2027 LRAM'!AG1621</f>
        <v>0</v>
      </c>
      <c r="G106" s="153">
        <f>-'5.  2015-2027 LRAM'!AH1621</f>
        <v>0</v>
      </c>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hidden="1">
      <c r="B107" s="844" t="s">
        <v>967</v>
      </c>
      <c r="C107" s="845"/>
      <c r="D107" s="846">
        <f>SUM(D105:D106)</f>
        <v>0</v>
      </c>
      <c r="E107" s="846">
        <f t="shared" ref="E107:Q107" si="4">SUM(E105:E106)</f>
        <v>34440.929918855683</v>
      </c>
      <c r="F107" s="846">
        <f t="shared" si="4"/>
        <v>51968.277982348598</v>
      </c>
      <c r="G107" s="846">
        <f t="shared" si="4"/>
        <v>43775.943472799998</v>
      </c>
      <c r="H107" s="846">
        <f t="shared" si="4"/>
        <v>0</v>
      </c>
      <c r="I107" s="846">
        <f t="shared" si="4"/>
        <v>0</v>
      </c>
      <c r="J107" s="846">
        <f t="shared" si="4"/>
        <v>0</v>
      </c>
      <c r="K107" s="846">
        <f t="shared" si="4"/>
        <v>0</v>
      </c>
      <c r="L107" s="846">
        <f t="shared" si="4"/>
        <v>0</v>
      </c>
      <c r="M107" s="846">
        <f t="shared" si="4"/>
        <v>0</v>
      </c>
      <c r="N107" s="846">
        <f t="shared" si="4"/>
        <v>0</v>
      </c>
      <c r="O107" s="846">
        <f t="shared" si="4"/>
        <v>0</v>
      </c>
      <c r="P107" s="846">
        <f t="shared" si="4"/>
        <v>0</v>
      </c>
      <c r="Q107" s="846">
        <f t="shared" si="4"/>
        <v>0</v>
      </c>
      <c r="R107" s="847">
        <f>SUM(R105:R106)</f>
        <v>130185.15137400429</v>
      </c>
      <c r="S107" s="155"/>
      <c r="U107" s="149"/>
      <c r="V107" s="150"/>
    </row>
    <row r="108" spans="2:22" s="134" customFormat="1" hidden="1">
      <c r="B108" s="836" t="s">
        <v>67</v>
      </c>
      <c r="C108" s="665"/>
      <c r="D108" s="837"/>
      <c r="E108" s="837"/>
      <c r="F108" s="837"/>
      <c r="G108" s="837"/>
      <c r="H108" s="837"/>
      <c r="I108" s="837"/>
      <c r="J108" s="837"/>
      <c r="K108" s="838"/>
      <c r="L108" s="838"/>
      <c r="M108" s="838"/>
      <c r="N108" s="838"/>
      <c r="O108" s="838"/>
      <c r="P108" s="838"/>
      <c r="Q108" s="838"/>
      <c r="R108" s="842"/>
      <c r="U108" s="156"/>
      <c r="V108" s="150"/>
    </row>
    <row r="109" spans="2:22" s="160" customFormat="1" hidden="1">
      <c r="B109" s="151" t="s">
        <v>939</v>
      </c>
      <c r="C109" s="152"/>
      <c r="D109" s="153">
        <f>'5.  2015-2027 LRAM'!AE1647</f>
        <v>0</v>
      </c>
      <c r="E109" s="153">
        <f>'5.  2015-2027 LRAM'!AF1647</f>
        <v>24445.611619815689</v>
      </c>
      <c r="F109" s="153">
        <f>'5.  2015-2027 LRAM'!AG1647</f>
        <v>43463.097056373037</v>
      </c>
      <c r="G109" s="153">
        <f>'5.  2015-2027 LRAM'!AH1647</f>
        <v>43775.943472799998</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111684.65214898871</v>
      </c>
      <c r="U109" s="149"/>
      <c r="V109" s="150"/>
    </row>
    <row r="110" spans="2:22" s="160" customFormat="1" hidden="1">
      <c r="B110" s="151" t="s">
        <v>940</v>
      </c>
      <c r="C110" s="152"/>
      <c r="D110" s="153">
        <f>-'5.  2015-2027 LRAM'!AE1648</f>
        <v>0</v>
      </c>
      <c r="E110" s="153">
        <f>-'5.  2015-2027 LRAM'!AF1648</f>
        <v>0</v>
      </c>
      <c r="F110" s="153">
        <f>-'5.  2015-2027 LRAM'!AG1648</f>
        <v>0</v>
      </c>
      <c r="G110" s="153">
        <f>-'5.  2015-2027 LRAM'!AH1648</f>
        <v>0</v>
      </c>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hidden="1">
      <c r="B111" s="844" t="s">
        <v>968</v>
      </c>
      <c r="C111" s="845"/>
      <c r="D111" s="846">
        <f>SUM(D109:D110)</f>
        <v>0</v>
      </c>
      <c r="E111" s="846">
        <f t="shared" ref="E111:Q111" si="5">SUM(E109:E110)</f>
        <v>24445.611619815689</v>
      </c>
      <c r="F111" s="846">
        <f t="shared" si="5"/>
        <v>43463.097056373037</v>
      </c>
      <c r="G111" s="846">
        <f t="shared" si="5"/>
        <v>43775.943472799998</v>
      </c>
      <c r="H111" s="846">
        <f t="shared" si="5"/>
        <v>0</v>
      </c>
      <c r="I111" s="846">
        <f t="shared" si="5"/>
        <v>0</v>
      </c>
      <c r="J111" s="846">
        <f t="shared" si="5"/>
        <v>0</v>
      </c>
      <c r="K111" s="846">
        <f t="shared" si="5"/>
        <v>0</v>
      </c>
      <c r="L111" s="846">
        <f t="shared" si="5"/>
        <v>0</v>
      </c>
      <c r="M111" s="846">
        <f t="shared" si="5"/>
        <v>0</v>
      </c>
      <c r="N111" s="846">
        <f t="shared" si="5"/>
        <v>0</v>
      </c>
      <c r="O111" s="846">
        <f t="shared" si="5"/>
        <v>0</v>
      </c>
      <c r="P111" s="846">
        <f t="shared" si="5"/>
        <v>0</v>
      </c>
      <c r="Q111" s="846">
        <f t="shared" si="5"/>
        <v>0</v>
      </c>
      <c r="R111" s="847">
        <f>SUM(R109:R110)</f>
        <v>111684.65214898871</v>
      </c>
      <c r="S111" s="155"/>
      <c r="U111" s="149"/>
      <c r="V111" s="150"/>
    </row>
    <row r="112" spans="2:22" s="134" customFormat="1" hidden="1">
      <c r="B112" s="836" t="s">
        <v>67</v>
      </c>
      <c r="C112" s="665"/>
      <c r="D112" s="837"/>
      <c r="E112" s="837"/>
      <c r="F112" s="837"/>
      <c r="G112" s="837"/>
      <c r="H112" s="837"/>
      <c r="I112" s="837"/>
      <c r="J112" s="837"/>
      <c r="K112" s="838"/>
      <c r="L112" s="838"/>
      <c r="M112" s="838"/>
      <c r="N112" s="838"/>
      <c r="O112" s="838"/>
      <c r="P112" s="838"/>
      <c r="Q112" s="838"/>
      <c r="R112" s="842"/>
      <c r="U112" s="156"/>
      <c r="V112" s="150"/>
    </row>
    <row r="113" spans="2:22" s="160" customFormat="1" hidden="1">
      <c r="B113" s="151" t="s">
        <v>941</v>
      </c>
      <c r="C113" s="152"/>
      <c r="D113" s="153">
        <f>'5.  2015-2027 LRAM'!AE1674</f>
        <v>0</v>
      </c>
      <c r="E113" s="153">
        <f>'5.  2015-2027 LRAM'!AF1674</f>
        <v>18545.647083495693</v>
      </c>
      <c r="F113" s="153" t="e">
        <f>'5.  2015-2027 LRAM'!AG1674</f>
        <v>#NAME?</v>
      </c>
      <c r="G113" s="153" t="e">
        <f>'5.  2015-2027 LRAM'!AH1674</f>
        <v>#NAME?</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c r="U113" s="149"/>
      <c r="V113" s="150"/>
    </row>
    <row r="114" spans="2:22" s="160" customFormat="1" hidden="1">
      <c r="B114" s="151" t="s">
        <v>942</v>
      </c>
      <c r="C114" s="152"/>
      <c r="D114" s="153">
        <f>-'5.  2015-2027 LRAM'!AE1675</f>
        <v>0</v>
      </c>
      <c r="E114" s="153">
        <f>-'5.  2015-2027 LRAM'!AF1675</f>
        <v>0</v>
      </c>
      <c r="F114" s="153">
        <f>-'5.  2015-2027 LRAM'!AG1675</f>
        <v>0</v>
      </c>
      <c r="G114" s="153">
        <f>-'5.  2015-2027 LRAM'!AH1675</f>
        <v>0</v>
      </c>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hidden="1">
      <c r="B115" s="844" t="s">
        <v>969</v>
      </c>
      <c r="C115" s="845"/>
      <c r="D115" s="846">
        <f>SUM(D113:D114)</f>
        <v>0</v>
      </c>
      <c r="E115" s="846">
        <f t="shared" ref="E115:Q115" si="6">SUM(E113:E114)</f>
        <v>18545.647083495693</v>
      </c>
      <c r="F115" s="846" t="e">
        <f t="shared" si="6"/>
        <v>#NAME?</v>
      </c>
      <c r="G115" s="846" t="e">
        <f t="shared" si="6"/>
        <v>#NAME?</v>
      </c>
      <c r="H115" s="846">
        <f t="shared" si="6"/>
        <v>0</v>
      </c>
      <c r="I115" s="846">
        <f t="shared" si="6"/>
        <v>0</v>
      </c>
      <c r="J115" s="846">
        <f t="shared" si="6"/>
        <v>0</v>
      </c>
      <c r="K115" s="846">
        <f t="shared" si="6"/>
        <v>0</v>
      </c>
      <c r="L115" s="846">
        <f t="shared" si="6"/>
        <v>0</v>
      </c>
      <c r="M115" s="846">
        <f t="shared" si="6"/>
        <v>0</v>
      </c>
      <c r="N115" s="846">
        <f t="shared" si="6"/>
        <v>0</v>
      </c>
      <c r="O115" s="846">
        <f t="shared" si="6"/>
        <v>0</v>
      </c>
      <c r="P115" s="846">
        <f t="shared" si="6"/>
        <v>0</v>
      </c>
      <c r="Q115" s="846">
        <f t="shared" si="6"/>
        <v>0</v>
      </c>
      <c r="R115" s="847">
        <f>SUM(R113:R114)</f>
        <v>0</v>
      </c>
      <c r="S115" s="155"/>
      <c r="U115" s="149"/>
      <c r="V115" s="150"/>
    </row>
    <row r="116" spans="2:22" s="134" customFormat="1" hidden="1">
      <c r="B116" s="836" t="s">
        <v>67</v>
      </c>
      <c r="C116" s="665"/>
      <c r="D116" s="837"/>
      <c r="E116" s="837"/>
      <c r="F116" s="837"/>
      <c r="G116" s="837"/>
      <c r="H116" s="837"/>
      <c r="I116" s="837"/>
      <c r="J116" s="837"/>
      <c r="K116" s="838"/>
      <c r="L116" s="838"/>
      <c r="M116" s="838"/>
      <c r="N116" s="838"/>
      <c r="O116" s="838"/>
      <c r="P116" s="838"/>
      <c r="Q116" s="838"/>
      <c r="R116" s="842"/>
      <c r="U116" s="156"/>
      <c r="V116" s="150"/>
    </row>
    <row r="117" spans="2:22" s="160" customFormat="1" hidden="1">
      <c r="B117" s="151" t="s">
        <v>943</v>
      </c>
      <c r="C117" s="152"/>
      <c r="D117" s="153">
        <f>'5.  2015-2027 LRAM'!AE1701</f>
        <v>0</v>
      </c>
      <c r="E117" s="153">
        <f>'5.  2015-2027 LRAM'!AF1701</f>
        <v>14916.263847415688</v>
      </c>
      <c r="F117" s="153">
        <f>'5.  2015-2027 LRAM'!AG1701</f>
        <v>42383.597133333038</v>
      </c>
      <c r="G117" s="153">
        <f>'5.  2015-2027 LRAM'!AH1701</f>
        <v>43526.744553600001</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100826.60553434872</v>
      </c>
      <c r="U117" s="149"/>
      <c r="V117" s="150"/>
    </row>
    <row r="118" spans="2:22" s="160" customFormat="1" hidden="1">
      <c r="B118" s="151" t="s">
        <v>944</v>
      </c>
      <c r="C118" s="152"/>
      <c r="D118" s="153">
        <f>-'5.  2015-2027 LRAM'!AE1702</f>
        <v>0</v>
      </c>
      <c r="E118" s="153">
        <f>-'5.  2015-2027 LRAM'!AF1702</f>
        <v>0</v>
      </c>
      <c r="F118" s="153">
        <f>-'5.  2015-2027 LRAM'!AG1702</f>
        <v>0</v>
      </c>
      <c r="G118" s="153">
        <f>-'5.  2015-2027 LRAM'!AH1702</f>
        <v>0</v>
      </c>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hidden="1">
      <c r="B119" s="844" t="s">
        <v>971</v>
      </c>
      <c r="C119" s="845"/>
      <c r="D119" s="846">
        <f>SUM(D117:D118)</f>
        <v>0</v>
      </c>
      <c r="E119" s="846">
        <f t="shared" ref="E119:Q119" si="7">SUM(E117:E118)</f>
        <v>14916.263847415688</v>
      </c>
      <c r="F119" s="846">
        <f t="shared" si="7"/>
        <v>42383.597133333038</v>
      </c>
      <c r="G119" s="846">
        <f t="shared" si="7"/>
        <v>43526.744553600001</v>
      </c>
      <c r="H119" s="846">
        <f t="shared" si="7"/>
        <v>0</v>
      </c>
      <c r="I119" s="846">
        <f t="shared" si="7"/>
        <v>0</v>
      </c>
      <c r="J119" s="846">
        <f t="shared" si="7"/>
        <v>0</v>
      </c>
      <c r="K119" s="846">
        <f t="shared" si="7"/>
        <v>0</v>
      </c>
      <c r="L119" s="846">
        <f t="shared" si="7"/>
        <v>0</v>
      </c>
      <c r="M119" s="846">
        <f t="shared" si="7"/>
        <v>0</v>
      </c>
      <c r="N119" s="846">
        <f t="shared" si="7"/>
        <v>0</v>
      </c>
      <c r="O119" s="846">
        <f t="shared" si="7"/>
        <v>0</v>
      </c>
      <c r="P119" s="846">
        <f t="shared" si="7"/>
        <v>0</v>
      </c>
      <c r="Q119" s="846">
        <f t="shared" si="7"/>
        <v>0</v>
      </c>
      <c r="R119" s="847">
        <f>SUM(R117:R118)</f>
        <v>100826.60553434872</v>
      </c>
      <c r="S119" s="155"/>
      <c r="U119" s="149"/>
      <c r="V119" s="150"/>
    </row>
    <row r="120" spans="2:22" s="134" customFormat="1" hidden="1">
      <c r="B120" s="611" t="s">
        <v>67</v>
      </c>
      <c r="C120" s="607"/>
      <c r="D120" s="157"/>
      <c r="E120" s="157"/>
      <c r="F120" s="157"/>
      <c r="G120" s="157"/>
      <c r="H120" s="157"/>
      <c r="I120" s="157"/>
      <c r="J120" s="157"/>
      <c r="K120" s="158"/>
      <c r="L120" s="158"/>
      <c r="M120" s="158"/>
      <c r="N120" s="158"/>
      <c r="O120" s="158"/>
      <c r="P120" s="158"/>
      <c r="Q120" s="158"/>
      <c r="R120" s="843"/>
      <c r="U120" s="156"/>
      <c r="V120" s="150"/>
    </row>
    <row r="121" spans="2:22" s="160" customFormat="1" ht="32.25" hidden="1" customHeight="1">
      <c r="B121" s="765" t="s">
        <v>945</v>
      </c>
      <c r="C121" s="610"/>
      <c r="D121" s="609">
        <f>SUM(D103,D104,D107,D108,D111,D112,D115,D116,D119,D120)</f>
        <v>0</v>
      </c>
      <c r="E121" s="609">
        <f t="shared" ref="E121:R121" si="8">SUM(E103,E104,E107,E108,E111,E112,E115,E116,E119,E120)</f>
        <v>139465.35178968686</v>
      </c>
      <c r="F121" s="609" t="e">
        <f t="shared" si="8"/>
        <v>#NAME?</v>
      </c>
      <c r="G121" s="609" t="e">
        <f t="shared" si="8"/>
        <v>#NAME?</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486052.43617345148</v>
      </c>
      <c r="U121" s="149"/>
      <c r="V121" s="150"/>
    </row>
    <row r="122" spans="2:22" ht="20.25" hidden="1"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hidden="1" customHeight="1">
      <c r="B123" s="839" t="s">
        <v>970</v>
      </c>
      <c r="C123" s="840"/>
      <c r="D123" s="841"/>
      <c r="E123" s="841"/>
      <c r="F123" s="841"/>
      <c r="G123" s="841"/>
      <c r="H123" s="841"/>
      <c r="I123" s="841"/>
      <c r="J123" s="841"/>
      <c r="K123" s="841"/>
      <c r="L123" s="841"/>
      <c r="M123" s="841"/>
      <c r="N123" s="841"/>
      <c r="O123" s="841"/>
      <c r="P123" s="841"/>
      <c r="Q123" s="841"/>
      <c r="R123" s="841"/>
      <c r="V123" s="13"/>
    </row>
    <row r="124" spans="2:22" ht="15" hidden="1">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8914.9212766199998</v>
      </c>
      <c r="D129" s="545">
        <f>SUM('4.  2011-2014 LRAM'!AM269:AZ269)</f>
        <v>8931.3065475200001</v>
      </c>
      <c r="E129" s="545">
        <f>SUM('4.  2011-2014 LRAM'!AM405:AZ405)</f>
        <v>9371.7197459599993</v>
      </c>
      <c r="F129" s="546">
        <f>SUM('4.  2011-2014 LRAM'!AM541:AZ541)</f>
        <v>9461.5968771599983</v>
      </c>
      <c r="G129" s="546">
        <f>SUM('5.  2015-2027 LRAM'!AE199:AR199)</f>
        <v>9002.3892034</v>
      </c>
      <c r="H129" s="545">
        <f>SUM('5.  2015-2027 LRAM'!AE389:AR389)</f>
        <v>7511.3782313799993</v>
      </c>
      <c r="I129" s="546">
        <f>SUM('5.  2015-2027 LRAM'!AE579:AR579)</f>
        <v>5483.4611918999999</v>
      </c>
      <c r="J129" s="545">
        <f>SUM('5.  2015-2027 LRAM'!AE769:AR769)</f>
        <v>4789.6476119399995</v>
      </c>
      <c r="K129" s="545">
        <f>SUM('5.  2015-2027 LRAM'!AE964:AR964)</f>
        <v>4087.1075105199998</v>
      </c>
      <c r="L129" s="545">
        <f>SUM('5.  2015-2027 LRAM'!AE1159:AR1159)</f>
        <v>3843.2402328999997</v>
      </c>
      <c r="M129" s="545">
        <f>SUM(C129:L129)</f>
        <v>71396.768429299991</v>
      </c>
      <c r="T129" s="194"/>
      <c r="U129" s="194"/>
    </row>
    <row r="130" spans="2:21" s="88" customFormat="1" ht="23.25" hidden="1" customHeight="1">
      <c r="B130" s="195">
        <v>2012</v>
      </c>
      <c r="C130" s="547"/>
      <c r="D130" s="546">
        <f>SUM('4.  2011-2014 LRAM'!AM270:AZ270)</f>
        <v>15735.778912000002</v>
      </c>
      <c r="E130" s="545">
        <f>SUM('4.  2011-2014 LRAM'!AM406:AZ406)</f>
        <v>16212.706372000001</v>
      </c>
      <c r="F130" s="546">
        <f>SUM('4.  2011-2014 LRAM'!AM542:AZ542)</f>
        <v>18372.618340000001</v>
      </c>
      <c r="G130" s="546">
        <f>SUM('5.  2015-2027 LRAM'!AE200:AR200)</f>
        <v>17032.023639999999</v>
      </c>
      <c r="H130" s="545">
        <f>SUM('5.  2015-2027 LRAM'!AE390:AR390)</f>
        <v>16434.620547999999</v>
      </c>
      <c r="I130" s="546">
        <f>SUM('5.  2015-2027 LRAM'!AE580:AR580)</f>
        <v>8007.8445359999996</v>
      </c>
      <c r="J130" s="545">
        <f>SUM('5.  2015-2027 LRAM'!AE770:AR770)</f>
        <v>7194.5793599999997</v>
      </c>
      <c r="K130" s="545">
        <f>SUM('5.  2015-2027 LRAM'!AE965:AR965)</f>
        <v>6746.1932400000005</v>
      </c>
      <c r="L130" s="545">
        <f>SUM('5.  2015-2027 LRAM'!AE1160:AR1160)</f>
        <v>5917.7453999999998</v>
      </c>
      <c r="M130" s="545">
        <f>SUM(D130:L130)</f>
        <v>111654.11034800003</v>
      </c>
      <c r="T130" s="194"/>
      <c r="U130" s="194"/>
    </row>
    <row r="131" spans="2:21" s="88" customFormat="1" ht="23.25" hidden="1" customHeight="1">
      <c r="B131" s="195">
        <v>2013</v>
      </c>
      <c r="C131" s="548"/>
      <c r="D131" s="548"/>
      <c r="E131" s="546">
        <f>SUM('4.  2011-2014 LRAM'!AM407:AZ407)</f>
        <v>16384.029773999999</v>
      </c>
      <c r="F131" s="546">
        <f>SUM('4.  2011-2014 LRAM'!AM543:AZ543)</f>
        <v>18474.565364000002</v>
      </c>
      <c r="G131" s="546">
        <f>SUM('5.  2015-2027 LRAM'!AE201:AR201)</f>
        <v>18314.819122000001</v>
      </c>
      <c r="H131" s="545">
        <f>SUM('5.  2015-2027 LRAM'!AE391:AR391)</f>
        <v>16638.258663000001</v>
      </c>
      <c r="I131" s="546">
        <f>SUM('5.  2015-2027 LRAM'!AE581:AR581)</f>
        <v>14454.108639000002</v>
      </c>
      <c r="J131" s="545">
        <f>SUM('5.  2015-2027 LRAM'!AE771:AR771)</f>
        <v>13542.678</v>
      </c>
      <c r="K131" s="545">
        <f>SUM('5.  2015-2027 LRAM'!AE966:AR966)</f>
        <v>12918.744528000003</v>
      </c>
      <c r="L131" s="545">
        <f>SUM('5.  2015-2027 LRAM'!AE1161:AR1161)</f>
        <v>12897.66207</v>
      </c>
      <c r="M131" s="545">
        <f>SUM(C131:L131)</f>
        <v>123624.86616000002</v>
      </c>
      <c r="T131" s="194"/>
      <c r="U131" s="194"/>
    </row>
    <row r="132" spans="2:21" s="88" customFormat="1" ht="23.25" hidden="1" customHeight="1">
      <c r="B132" s="195">
        <v>2014</v>
      </c>
      <c r="C132" s="548"/>
      <c r="D132" s="548"/>
      <c r="E132" s="548"/>
      <c r="F132" s="546">
        <f>SUM('4.  2011-2014 LRAM'!AM544:AZ544)</f>
        <v>32060.506020000001</v>
      </c>
      <c r="G132" s="546">
        <f>SUM('5.  2015-2027 LRAM'!AE202:AR202)</f>
        <v>31073.925320000002</v>
      </c>
      <c r="H132" s="545">
        <f>SUM('5.  2015-2027 LRAM'!AE392:AR392)</f>
        <v>24794.429680000001</v>
      </c>
      <c r="I132" s="546">
        <f>SUM('5.  2015-2027 LRAM'!AE582:AR582)</f>
        <v>21379.7778</v>
      </c>
      <c r="J132" s="545">
        <f>SUM('5.  2015-2027 LRAM'!AE772:AR772)</f>
        <v>17195.486400000002</v>
      </c>
      <c r="K132" s="545">
        <f>SUM('5.  2015-2027 LRAM'!AE967:AR967)</f>
        <v>14526.1878</v>
      </c>
      <c r="L132" s="545">
        <f>SUM('5.  2015-2027 LRAM'!AE1162:AR1162)</f>
        <v>13772.9028</v>
      </c>
      <c r="M132" s="545">
        <f>SUM(F132:L132)</f>
        <v>154803.21582000001</v>
      </c>
      <c r="T132" s="194"/>
      <c r="U132" s="194"/>
    </row>
    <row r="133" spans="2:21" s="88" customFormat="1" ht="23.25" hidden="1" customHeight="1">
      <c r="B133" s="195">
        <v>2015</v>
      </c>
      <c r="C133" s="548"/>
      <c r="D133" s="548"/>
      <c r="E133" s="548"/>
      <c r="F133" s="548"/>
      <c r="G133" s="546">
        <f>SUM('5.  2015-2027 LRAM'!AE203:AR203)</f>
        <v>23468.042352439999</v>
      </c>
      <c r="H133" s="545">
        <f>SUM('5.  2015-2027 LRAM'!AE393:AR393)</f>
        <v>21433.441152979998</v>
      </c>
      <c r="I133" s="546">
        <f>SUM('5.  2015-2027 LRAM'!AE583:AR583)</f>
        <v>18381.477113790002</v>
      </c>
      <c r="J133" s="545">
        <f>SUM('5.  2015-2027 LRAM'!AE773:AR773)</f>
        <v>16016.539376839999</v>
      </c>
      <c r="K133" s="545">
        <f>SUM('5.  2015-2027 LRAM'!AE968:AR968)</f>
        <v>13110.40761176</v>
      </c>
      <c r="L133" s="545">
        <f>SUM('5.  2015-2027 LRAM'!AE1163:AR1163)</f>
        <v>12316.840625000001</v>
      </c>
      <c r="M133" s="545">
        <f>SUM(G133:L133)</f>
        <v>104726.74823281</v>
      </c>
      <c r="T133" s="194"/>
      <c r="U133" s="194"/>
    </row>
    <row r="134" spans="2:21" s="88" customFormat="1" ht="23.25" hidden="1" customHeight="1">
      <c r="B134" s="195">
        <v>2016</v>
      </c>
      <c r="C134" s="548"/>
      <c r="D134" s="548"/>
      <c r="E134" s="548"/>
      <c r="F134" s="548"/>
      <c r="G134" s="548"/>
      <c r="H134" s="545">
        <f>SUM('5.  2015-2027 LRAM'!AE394:AR394)</f>
        <v>40925.273444719998</v>
      </c>
      <c r="I134" s="546">
        <f>SUM('5.  2015-2027 LRAM'!AE584:AR584)</f>
        <v>28244.47933192</v>
      </c>
      <c r="J134" s="545">
        <f>SUM('5.  2015-2027 LRAM'!AE774:AR774)</f>
        <v>20900.2973404</v>
      </c>
      <c r="K134" s="545">
        <f>SUM('5.  2015-2027 LRAM'!AE969:AR969)</f>
        <v>12746.904997920001</v>
      </c>
      <c r="L134" s="545">
        <f>SUM('5.  2015-2027 LRAM'!AE1164:AR1164)</f>
        <v>9970.1922548000002</v>
      </c>
      <c r="M134" s="545">
        <f>SUM(H134:L134)</f>
        <v>112787.14736976</v>
      </c>
      <c r="T134" s="194"/>
      <c r="U134" s="194"/>
    </row>
    <row r="135" spans="2:21" s="88" customFormat="1" ht="23.25" hidden="1" customHeight="1">
      <c r="B135" s="195">
        <v>2017</v>
      </c>
      <c r="C135" s="548"/>
      <c r="D135" s="548"/>
      <c r="E135" s="548"/>
      <c r="F135" s="548"/>
      <c r="G135" s="548"/>
      <c r="H135" s="548"/>
      <c r="I135" s="545">
        <f>SUM('5.  2015-2027 LRAM'!AE585:AR585)</f>
        <v>103792.87094603002</v>
      </c>
      <c r="J135" s="545">
        <f>SUM('5.  2015-2027 LRAM'!AE775:AR775)</f>
        <v>80230.322794020001</v>
      </c>
      <c r="K135" s="545">
        <f>SUM('5.  2015-2027 LRAM'!AE970:AR970)</f>
        <v>62258.374324780001</v>
      </c>
      <c r="L135" s="545">
        <f>SUM('5.  2015-2027 LRAM'!AE1165:AR1165)</f>
        <v>56823.104878929997</v>
      </c>
      <c r="M135" s="545">
        <f>SUM(I135:L135)</f>
        <v>303104.67294376006</v>
      </c>
      <c r="T135" s="194"/>
      <c r="U135" s="194"/>
    </row>
    <row r="136" spans="2:21" s="88" customFormat="1" ht="23.25" hidden="1" customHeight="1">
      <c r="B136" s="195">
        <v>2018</v>
      </c>
      <c r="C136" s="548"/>
      <c r="D136" s="548"/>
      <c r="E136" s="548"/>
      <c r="F136" s="548"/>
      <c r="G136" s="548"/>
      <c r="H136" s="548"/>
      <c r="I136" s="548"/>
      <c r="J136" s="545">
        <f>SUM('5.  2015-2027 LRAM'!AE776:AR776)</f>
        <v>18227.779257352471</v>
      </c>
      <c r="K136" s="545">
        <f>SUM('5.  2015-2027 LRAM'!AE971:AR971)</f>
        <v>14176.614824454262</v>
      </c>
      <c r="L136" s="545">
        <f>SUM('5.  2015-2027 LRAM'!AE1166:AR1166)</f>
        <v>12742.567838422621</v>
      </c>
      <c r="M136" s="545">
        <f>SUM(J136:L136)</f>
        <v>45146.961920229354</v>
      </c>
      <c r="T136" s="194"/>
      <c r="U136" s="194"/>
    </row>
    <row r="137" spans="2:21" s="88" customFormat="1" ht="23.25" hidden="1" customHeight="1">
      <c r="B137" s="195">
        <v>2019</v>
      </c>
      <c r="C137" s="548"/>
      <c r="D137" s="548"/>
      <c r="E137" s="548"/>
      <c r="F137" s="548"/>
      <c r="G137" s="548"/>
      <c r="H137" s="548"/>
      <c r="I137" s="548"/>
      <c r="J137" s="548"/>
      <c r="K137" s="545">
        <f>SUM('5.  2015-2027 LRAM'!AE972:AR972)</f>
        <v>5592.0710308800008</v>
      </c>
      <c r="L137" s="545">
        <f>SUM('5.  2015-2027 LRAM'!AE1167:AR1167)</f>
        <v>5663.411634</v>
      </c>
      <c r="M137" s="545">
        <f>SUM(K137:L137)</f>
        <v>11255.482664880001</v>
      </c>
      <c r="T137" s="194"/>
      <c r="U137" s="194"/>
    </row>
    <row r="138" spans="2:21" s="88" customFormat="1" ht="23.25" hidden="1" customHeight="1">
      <c r="B138" s="195">
        <v>2020</v>
      </c>
      <c r="C138" s="548"/>
      <c r="D138" s="548"/>
      <c r="E138" s="548"/>
      <c r="F138" s="548"/>
      <c r="G138" s="548"/>
      <c r="H138" s="548"/>
      <c r="I138" s="548"/>
      <c r="J138" s="548"/>
      <c r="K138" s="548"/>
      <c r="L138" s="547">
        <f>SUM('5.  2015-2027 LRAM'!AE1168:AR1168)</f>
        <v>3242.8879750000001</v>
      </c>
      <c r="M138" s="547">
        <f>L138</f>
        <v>3242.8879750000001</v>
      </c>
      <c r="T138" s="194"/>
      <c r="U138" s="194"/>
    </row>
    <row r="139" spans="2:21" s="193" customFormat="1" ht="24" hidden="1" customHeight="1">
      <c r="B139" s="560" t="s">
        <v>516</v>
      </c>
      <c r="C139" s="544">
        <f>C129</f>
        <v>8914.9212766199998</v>
      </c>
      <c r="D139" s="545">
        <f>D129+D130</f>
        <v>24667.08545952</v>
      </c>
      <c r="E139" s="545">
        <f>E129+E130+E131</f>
        <v>41968.455891959995</v>
      </c>
      <c r="F139" s="545">
        <f>F129+F130+F131+F132</f>
        <v>78369.286601159998</v>
      </c>
      <c r="G139" s="545">
        <f>G129+G130+G131+G132+G133</f>
        <v>98891.199637839993</v>
      </c>
      <c r="H139" s="545">
        <f>H129+H130+H131+H132+H133+H134</f>
        <v>127737.40172008</v>
      </c>
      <c r="I139" s="545">
        <f>I129+I130+I131+I132+I133+I134+I135</f>
        <v>199744.01955864002</v>
      </c>
      <c r="J139" s="545">
        <f>J129+J130+J131+J132+J133+J134+J135+J136</f>
        <v>178097.33014055245</v>
      </c>
      <c r="K139" s="545">
        <f>K129+K130+K131+K132+K133+K134+K135+K136+K137</f>
        <v>146162.60586831428</v>
      </c>
      <c r="L139" s="545">
        <f>SUM(L129:L138)</f>
        <v>137190.5557090526</v>
      </c>
      <c r="M139" s="545">
        <f>SUM(M129:M138)</f>
        <v>1041742.8618637394</v>
      </c>
      <c r="T139" s="196"/>
      <c r="U139" s="196"/>
    </row>
    <row r="140" spans="2:21" s="27" customFormat="1" ht="24.75" hidden="1" customHeight="1">
      <c r="B140" s="561" t="s">
        <v>515</v>
      </c>
      <c r="C140" s="543">
        <f>'4.  2011-2014 LRAM'!BA132</f>
        <v>58360.756399999998</v>
      </c>
      <c r="D140" s="543">
        <f>'4.  2011-2014 LRAM'!BA272</f>
        <v>59365.301999999996</v>
      </c>
      <c r="E140" s="543">
        <f>'4.  2011-2014 LRAM'!BA409</f>
        <v>62064.456699999995</v>
      </c>
      <c r="F140" s="543">
        <f>'4.  2011-2014 LRAM'!BA546</f>
        <v>69920.1446</v>
      </c>
      <c r="G140" s="543">
        <f>'5.  2015-2027 LRAM'!AS205</f>
        <v>70517.137900000002</v>
      </c>
      <c r="H140" s="543">
        <f>'5.  2015-2027 LRAM'!AS396</f>
        <v>67413.622300000017</v>
      </c>
      <c r="I140" s="543">
        <f>'5.  2015-2027 LRAM'!AS587</f>
        <v>61670.650999999991</v>
      </c>
      <c r="J140" s="543">
        <f>'5.  2015-2027 LRAM'!AS778</f>
        <v>55666.655900000005</v>
      </c>
      <c r="K140" s="543">
        <f>'5.  2015-2027 LRAM'!AS974</f>
        <v>49223.096600000004</v>
      </c>
      <c r="L140" s="543">
        <f>'5.  2015-2027 LRAM'!AS1170</f>
        <v>47628.431599999996</v>
      </c>
      <c r="M140" s="545">
        <f>SUM(C140:L140)</f>
        <v>601830.255</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0</v>
      </c>
      <c r="M141" s="545">
        <f>SUM(C141:L141)</f>
        <v>0</v>
      </c>
    </row>
    <row r="142" spans="2:21" ht="23.25" hidden="1" customHeight="1">
      <c r="B142" s="560" t="s">
        <v>26</v>
      </c>
      <c r="C142" s="543">
        <f>C139-C140+C141</f>
        <v>-49445.835123379999</v>
      </c>
      <c r="D142" s="543">
        <f t="shared" ref="D142:J142" si="9">D139-D140+D141</f>
        <v>-34698.216540479996</v>
      </c>
      <c r="E142" s="543">
        <f t="shared" si="9"/>
        <v>-20096.00080804</v>
      </c>
      <c r="F142" s="543">
        <f t="shared" si="9"/>
        <v>8449.1420011599985</v>
      </c>
      <c r="G142" s="543">
        <f t="shared" si="9"/>
        <v>28374.061737839991</v>
      </c>
      <c r="H142" s="543">
        <f t="shared" si="9"/>
        <v>60323.779420079984</v>
      </c>
      <c r="I142" s="543">
        <f t="shared" si="9"/>
        <v>138073.36855864004</v>
      </c>
      <c r="J142" s="543">
        <f t="shared" si="9"/>
        <v>122430.67424055244</v>
      </c>
      <c r="K142" s="543">
        <f>K139-K140+K141</f>
        <v>96939.509268314272</v>
      </c>
      <c r="L142" s="543">
        <f>L139-L140+L141</f>
        <v>89562.124109052602</v>
      </c>
      <c r="M142" s="543">
        <f>M139-M140+M141</f>
        <v>439912.60686373943</v>
      </c>
    </row>
    <row r="143" spans="2:21" ht="15.6" hidden="1" customHeight="1"/>
    <row r="144" spans="2:21" hidden="1">
      <c r="B144" s="578"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85</xdr:row>
                    <xdr:rowOff>142875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85</xdr:row>
                    <xdr:rowOff>142875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85</xdr:row>
                    <xdr:rowOff>133350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85</xdr:row>
                    <xdr:rowOff>133350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145</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145</xdr:row>
                    <xdr:rowOff>133350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145</xdr:row>
                    <xdr:rowOff>133350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145</xdr:row>
                    <xdr:rowOff>133350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145</xdr:row>
                    <xdr:rowOff>133350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85</xdr:row>
                    <xdr:rowOff>133350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topLeftCell="A7" zoomScale="70" zoomScaleNormal="70" workbookViewId="0">
      <selection activeCell="D43" sqref="D43"/>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548</v>
      </c>
    </row>
    <row r="19" spans="2:8" ht="15.75">
      <c r="B19" s="526" t="s">
        <v>601</v>
      </c>
    </row>
    <row r="20" spans="2:8" ht="13.5" customHeight="1"/>
    <row r="21" spans="2:8" ht="41.1" customHeight="1">
      <c r="B21" s="892" t="s">
        <v>654</v>
      </c>
      <c r="C21" s="892"/>
      <c r="D21" s="892"/>
      <c r="E21" s="892"/>
      <c r="F21" s="892"/>
      <c r="G21" s="892"/>
      <c r="H21" s="892"/>
    </row>
    <row r="23" spans="2:8" s="596" customFormat="1" ht="15.75">
      <c r="B23" s="606" t="s">
        <v>543</v>
      </c>
      <c r="C23" s="606" t="s">
        <v>558</v>
      </c>
      <c r="D23" s="606" t="s">
        <v>542</v>
      </c>
      <c r="E23" s="899" t="s">
        <v>34</v>
      </c>
      <c r="F23" s="900"/>
      <c r="G23" s="899" t="s">
        <v>541</v>
      </c>
      <c r="H23" s="900"/>
    </row>
    <row r="24" spans="2:8">
      <c r="B24" s="595">
        <v>1</v>
      </c>
      <c r="C24" s="630"/>
      <c r="D24" s="594"/>
      <c r="E24" s="897"/>
      <c r="F24" s="898"/>
      <c r="G24" s="901"/>
      <c r="H24" s="902"/>
    </row>
    <row r="25" spans="2:8">
      <c r="B25" s="595">
        <v>2</v>
      </c>
      <c r="C25" s="630"/>
      <c r="D25" s="594"/>
      <c r="E25" s="897"/>
      <c r="F25" s="898"/>
      <c r="G25" s="901"/>
      <c r="H25" s="902"/>
    </row>
    <row r="26" spans="2:8">
      <c r="B26" s="595">
        <v>3</v>
      </c>
      <c r="C26" s="630"/>
      <c r="D26" s="594"/>
      <c r="E26" s="897"/>
      <c r="F26" s="898"/>
      <c r="G26" s="901"/>
      <c r="H26" s="902"/>
    </row>
    <row r="27" spans="2:8">
      <c r="B27" s="595">
        <v>4</v>
      </c>
      <c r="C27" s="630"/>
      <c r="D27" s="594"/>
      <c r="E27" s="897"/>
      <c r="F27" s="898"/>
      <c r="G27" s="901"/>
      <c r="H27" s="902"/>
    </row>
    <row r="28" spans="2:8">
      <c r="B28" s="595">
        <v>5</v>
      </c>
      <c r="C28" s="630"/>
      <c r="D28" s="594"/>
      <c r="E28" s="897"/>
      <c r="F28" s="898"/>
      <c r="G28" s="901"/>
      <c r="H28" s="902"/>
    </row>
    <row r="29" spans="2:8">
      <c r="B29" s="595">
        <v>6</v>
      </c>
      <c r="C29" s="630"/>
      <c r="D29" s="594"/>
      <c r="E29" s="897"/>
      <c r="F29" s="898"/>
      <c r="G29" s="901"/>
      <c r="H29" s="902"/>
    </row>
    <row r="30" spans="2:8">
      <c r="B30" s="595">
        <v>7</v>
      </c>
      <c r="C30" s="630"/>
      <c r="D30" s="594"/>
      <c r="E30" s="897"/>
      <c r="F30" s="898"/>
      <c r="G30" s="901"/>
      <c r="H30" s="902"/>
    </row>
    <row r="31" spans="2:8">
      <c r="B31" s="595">
        <v>8</v>
      </c>
      <c r="C31" s="630"/>
      <c r="D31" s="594"/>
      <c r="E31" s="897"/>
      <c r="F31" s="898"/>
      <c r="G31" s="901"/>
      <c r="H31" s="902"/>
    </row>
    <row r="32" spans="2:8">
      <c r="B32" s="595">
        <v>9</v>
      </c>
      <c r="C32" s="630"/>
      <c r="D32" s="594"/>
      <c r="E32" s="897"/>
      <c r="F32" s="898"/>
      <c r="G32" s="901"/>
      <c r="H32" s="902"/>
    </row>
    <row r="33" spans="2:8">
      <c r="B33" s="595">
        <v>10</v>
      </c>
      <c r="C33" s="630"/>
      <c r="D33" s="594"/>
      <c r="E33" s="897"/>
      <c r="F33" s="898"/>
      <c r="G33" s="901"/>
      <c r="H33" s="902"/>
    </row>
    <row r="34" spans="2:8">
      <c r="B34" s="595" t="s">
        <v>477</v>
      </c>
      <c r="C34" s="630"/>
      <c r="D34" s="594"/>
      <c r="E34" s="897"/>
      <c r="F34" s="898"/>
      <c r="G34" s="901"/>
      <c r="H34" s="902"/>
    </row>
    <row r="36" spans="2:8" ht="30.75" customHeight="1">
      <c r="B36" s="526" t="s">
        <v>597</v>
      </c>
    </row>
    <row r="37" spans="2:8" ht="23.25" customHeight="1">
      <c r="B37" s="557" t="s">
        <v>602</v>
      </c>
      <c r="C37" s="593"/>
      <c r="D37" s="593"/>
      <c r="E37" s="593"/>
      <c r="F37" s="593"/>
      <c r="G37" s="593"/>
      <c r="H37" s="593"/>
    </row>
    <row r="39" spans="2:8" s="88" customFormat="1" ht="15.75">
      <c r="B39" s="606" t="s">
        <v>543</v>
      </c>
      <c r="C39" s="606" t="s">
        <v>558</v>
      </c>
      <c r="D39" s="606" t="s">
        <v>542</v>
      </c>
      <c r="E39" s="899" t="s">
        <v>34</v>
      </c>
      <c r="F39" s="900"/>
      <c r="G39" s="899" t="s">
        <v>541</v>
      </c>
      <c r="H39" s="900"/>
    </row>
    <row r="40" spans="2:8">
      <c r="B40" s="595">
        <v>1</v>
      </c>
      <c r="C40" s="630" t="s">
        <v>169</v>
      </c>
      <c r="D40" s="594" t="s">
        <v>1036</v>
      </c>
      <c r="E40" s="897" t="s">
        <v>1037</v>
      </c>
      <c r="F40" s="898"/>
      <c r="G40" s="901" t="s">
        <v>1038</v>
      </c>
      <c r="H40" s="902"/>
    </row>
    <row r="41" spans="2:8">
      <c r="B41" s="595">
        <v>2</v>
      </c>
      <c r="C41" s="630" t="s">
        <v>368</v>
      </c>
      <c r="D41" s="594" t="s">
        <v>1043</v>
      </c>
      <c r="E41" s="897" t="s">
        <v>1044</v>
      </c>
      <c r="F41" s="898"/>
      <c r="G41" s="901" t="s">
        <v>1045</v>
      </c>
      <c r="H41" s="902"/>
    </row>
    <row r="42" spans="2:8">
      <c r="B42" s="595">
        <v>3</v>
      </c>
      <c r="C42" s="630" t="s">
        <v>369</v>
      </c>
      <c r="D42" s="594" t="s">
        <v>1046</v>
      </c>
      <c r="E42" s="897" t="s">
        <v>1047</v>
      </c>
      <c r="F42" s="898"/>
      <c r="G42" s="901" t="s">
        <v>1048</v>
      </c>
      <c r="H42" s="902"/>
    </row>
    <row r="43" spans="2:8">
      <c r="B43" s="595">
        <v>4</v>
      </c>
      <c r="C43" s="630"/>
      <c r="D43" s="594"/>
      <c r="E43" s="897"/>
      <c r="F43" s="898"/>
      <c r="G43" s="901"/>
      <c r="H43" s="902"/>
    </row>
    <row r="44" spans="2:8">
      <c r="B44" s="595">
        <v>5</v>
      </c>
      <c r="C44" s="630"/>
      <c r="D44" s="594"/>
      <c r="E44" s="897"/>
      <c r="F44" s="898"/>
      <c r="G44" s="901"/>
      <c r="H44" s="902"/>
    </row>
    <row r="45" spans="2:8">
      <c r="B45" s="595">
        <v>6</v>
      </c>
      <c r="C45" s="630"/>
      <c r="D45" s="594"/>
      <c r="E45" s="897"/>
      <c r="F45" s="898"/>
      <c r="G45" s="901"/>
      <c r="H45" s="902"/>
    </row>
    <row r="46" spans="2:8">
      <c r="B46" s="595">
        <v>7</v>
      </c>
      <c r="C46" s="630"/>
      <c r="D46" s="594"/>
      <c r="E46" s="897"/>
      <c r="F46" s="898"/>
      <c r="G46" s="901"/>
      <c r="H46" s="902"/>
    </row>
    <row r="47" spans="2:8">
      <c r="B47" s="595">
        <v>8</v>
      </c>
      <c r="C47" s="630"/>
      <c r="D47" s="594"/>
      <c r="E47" s="897"/>
      <c r="F47" s="898"/>
      <c r="G47" s="901"/>
      <c r="H47" s="902"/>
    </row>
    <row r="48" spans="2:8">
      <c r="B48" s="595">
        <v>9</v>
      </c>
      <c r="C48" s="630"/>
      <c r="D48" s="594"/>
      <c r="E48" s="897"/>
      <c r="F48" s="898"/>
      <c r="G48" s="901"/>
      <c r="H48" s="902"/>
    </row>
    <row r="49" spans="2:8">
      <c r="B49" s="595">
        <v>10</v>
      </c>
      <c r="C49" s="630"/>
      <c r="D49" s="594"/>
      <c r="E49" s="897"/>
      <c r="F49" s="898"/>
      <c r="G49" s="901"/>
      <c r="H49" s="902"/>
    </row>
    <row r="50" spans="2:8">
      <c r="B50" s="595" t="s">
        <v>477</v>
      </c>
      <c r="C50" s="630"/>
      <c r="D50" s="594"/>
      <c r="E50" s="897"/>
      <c r="F50" s="898"/>
      <c r="G50" s="901"/>
      <c r="H50" s="902"/>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103"/>
  <sheetViews>
    <sheetView topLeftCell="A16" zoomScale="60" zoomScaleNormal="60" workbookViewId="0">
      <selection activeCell="I1" sqref="I1:Q1048576"/>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hidden="1" customWidth="1"/>
    <col min="14" max="14" width="26" style="12" hidden="1" customWidth="1"/>
    <col min="15" max="16" width="22" style="12" hidden="1" customWidth="1"/>
    <col min="17" max="17" width="16.28515625" style="12" hidden="1"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v>2013</v>
      </c>
    </row>
    <row r="10" spans="2:17" s="17" customFormat="1" ht="16.5" customHeight="1"/>
    <row r="11" spans="2:17" s="17" customFormat="1" ht="36.75" customHeight="1">
      <c r="B11" s="903" t="s">
        <v>895</v>
      </c>
      <c r="C11" s="903"/>
      <c r="D11" s="903"/>
      <c r="E11" s="903"/>
      <c r="F11" s="903"/>
      <c r="G11" s="903"/>
      <c r="H11" s="903"/>
      <c r="I11" s="903"/>
      <c r="J11" s="903"/>
      <c r="K11" s="903"/>
      <c r="L11" s="903"/>
      <c r="M11" s="903"/>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GS&gt;50 kW</v>
      </c>
      <c r="G13" s="240" t="str">
        <f>'1.  LRAMVA Summary'!G53</f>
        <v>Streetlighting</v>
      </c>
      <c r="H13" s="240" t="str">
        <f>'1.  LRAMVA Summary'!H53</f>
        <v>USL</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kWh</v>
      </c>
      <c r="I14" s="568">
        <f>'1.  LRAMVA Summary'!I54</f>
        <v>0</v>
      </c>
      <c r="J14" s="568">
        <f>'1.  LRAMVA Summary'!J54</f>
        <v>0</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3264017</v>
      </c>
      <c r="D15" s="942">
        <v>1345003</v>
      </c>
      <c r="E15" s="942">
        <v>543085</v>
      </c>
      <c r="F15" s="942">
        <v>1346579</v>
      </c>
      <c r="G15" s="942">
        <v>24666</v>
      </c>
      <c r="H15" s="942">
        <v>4684</v>
      </c>
      <c r="I15" s="447"/>
      <c r="J15" s="447"/>
      <c r="K15" s="447"/>
      <c r="L15" s="447"/>
      <c r="M15" s="447"/>
      <c r="N15" s="447"/>
      <c r="O15" s="447"/>
      <c r="P15" s="448"/>
      <c r="Q15" s="448"/>
    </row>
    <row r="16" spans="2:17" s="452" customFormat="1" ht="15.75" customHeight="1">
      <c r="B16" s="457" t="s">
        <v>28</v>
      </c>
      <c r="C16" s="612">
        <f>SUM(D16:Q16)</f>
        <v>10867</v>
      </c>
      <c r="D16" s="942">
        <v>0</v>
      </c>
      <c r="E16" s="942">
        <v>0</v>
      </c>
      <c r="F16" s="942">
        <v>10671</v>
      </c>
      <c r="G16" s="942">
        <v>196</v>
      </c>
      <c r="H16" s="942"/>
      <c r="I16" s="446"/>
      <c r="J16" s="446"/>
      <c r="K16" s="448"/>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1345003</v>
      </c>
      <c r="E18" s="189">
        <f t="shared" si="0"/>
        <v>543085</v>
      </c>
      <c r="F18" s="189">
        <f>IF(F14="kw",HLOOKUP(F14,F14:F16,3,FALSE),HLOOKUP(F14,F14:F16,2,FALSE))</f>
        <v>10671</v>
      </c>
      <c r="G18" s="189">
        <f t="shared" ref="G18:Q18" si="1">IF(G14="kw",HLOOKUP(G14,G14:G16,3,FALSE),HLOOKUP(G14,G14:G16,2,FALSE))</f>
        <v>196</v>
      </c>
      <c r="H18" s="189">
        <f t="shared" si="1"/>
        <v>4684</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648</v>
      </c>
      <c r="C20" s="449" t="s">
        <v>1019</v>
      </c>
      <c r="D20" s="450"/>
    </row>
    <row r="21" spans="2:17" s="434" customFormat="1" ht="21" customHeight="1">
      <c r="B21" s="456" t="s">
        <v>365</v>
      </c>
      <c r="C21" s="449" t="s">
        <v>1020</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03" t="s">
        <v>708</v>
      </c>
      <c r="C26" s="903"/>
      <c r="D26" s="903"/>
      <c r="E26" s="903"/>
      <c r="F26" s="903"/>
      <c r="G26" s="903"/>
      <c r="H26" s="903"/>
      <c r="I26" s="903"/>
      <c r="J26" s="903"/>
      <c r="K26" s="903"/>
      <c r="L26" s="903"/>
      <c r="M26" s="903"/>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GS&gt;50 kW</v>
      </c>
      <c r="G28" s="240" t="str">
        <f>'1.  LRAMVA Summary'!G53</f>
        <v>Streetlighting</v>
      </c>
      <c r="H28" s="240" t="str">
        <f>'1.  LRAMVA Summary'!H53</f>
        <v>USL</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kWh</v>
      </c>
      <c r="I29" s="568">
        <f>'1.  LRAMVA Summary'!I54</f>
        <v>0</v>
      </c>
      <c r="J29" s="568">
        <f>'1.  LRAMVA Summary'!J54</f>
        <v>0</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648</v>
      </c>
      <c r="C35" s="449"/>
      <c r="D35" s="450"/>
      <c r="E35" s="91"/>
      <c r="F35" s="91"/>
      <c r="G35" s="91"/>
      <c r="H35" s="91"/>
      <c r="I35" s="91"/>
      <c r="J35" s="91"/>
      <c r="K35" s="91"/>
      <c r="L35" s="91"/>
      <c r="M35" s="91"/>
      <c r="N35" s="91"/>
      <c r="O35" s="91"/>
      <c r="P35" s="91"/>
      <c r="Q35" s="91"/>
    </row>
    <row r="36" spans="2:32" s="434" customFormat="1" ht="21" customHeight="1">
      <c r="B36" s="456" t="s">
        <v>365</v>
      </c>
      <c r="C36" s="449" t="s">
        <v>412</v>
      </c>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450</v>
      </c>
      <c r="C39" s="35"/>
      <c r="D39" s="34"/>
      <c r="E39" s="39"/>
      <c r="F39" s="40"/>
    </row>
    <row r="40" spans="2:32" s="70" customFormat="1" ht="39" customHeight="1">
      <c r="B40" s="903" t="s">
        <v>595</v>
      </c>
      <c r="C40" s="903"/>
      <c r="D40" s="903"/>
      <c r="E40" s="903"/>
      <c r="F40" s="903"/>
      <c r="G40" s="903"/>
      <c r="H40" s="903"/>
      <c r="I40" s="903"/>
      <c r="J40" s="903"/>
      <c r="K40" s="903"/>
      <c r="L40" s="903"/>
      <c r="M40" s="903"/>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592</v>
      </c>
      <c r="D42" s="240" t="str">
        <f>'1.  LRAMVA Summary'!D53</f>
        <v>Residential</v>
      </c>
      <c r="E42" s="240" t="str">
        <f>'1.  LRAMVA Summary'!E53</f>
        <v>GS&lt;50 kW</v>
      </c>
      <c r="F42" s="240" t="str">
        <f>'1.  LRAMVA Summary'!F53</f>
        <v>GS&gt;50 kW</v>
      </c>
      <c r="G42" s="240" t="str">
        <f>'1.  LRAMVA Summary'!G53</f>
        <v>Streetlighting</v>
      </c>
      <c r="H42" s="240" t="str">
        <f>'1.  LRAMVA Summary'!H53</f>
        <v>USL</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t="str">
        <f>'1.  LRAMVA Summary'!H54</f>
        <v>kWh</v>
      </c>
      <c r="I43" s="572">
        <f>'1.  LRAMVA Summary'!I54</f>
        <v>0</v>
      </c>
      <c r="J43" s="572">
        <f>'1.  LRAMVA Summary'!J54</f>
        <v>0</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v>2013</v>
      </c>
      <c r="D44" s="187">
        <f t="shared" ref="D44:Q44" si="3">IF(ISBLANK($C$44),0,IF($C44=$D$9,HLOOKUP(D43,D14:D18,5,FALSE),HLOOKUP(D43,D29:D33,5,FALSE)))</f>
        <v>1345003</v>
      </c>
      <c r="E44" s="187">
        <f>IF(ISBLANK($C$44),0,IF($C44=$D$9,HLOOKUP(E43,E14:E18,5,FALSE),HLOOKUP(E43,E29:E33,5,FALSE)))</f>
        <v>543085</v>
      </c>
      <c r="F44" s="187">
        <f t="shared" si="3"/>
        <v>10671</v>
      </c>
      <c r="G44" s="187">
        <f t="shared" si="3"/>
        <v>196</v>
      </c>
      <c r="H44" s="187">
        <f t="shared" si="3"/>
        <v>4684</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v>2013</v>
      </c>
      <c r="D45" s="187">
        <f t="shared" ref="D45:Q45" si="4">IF(ISBLANK($C$45),0,IF($C$45=$D$9,HLOOKUP(D43,D14:D18,5,FALSE),HLOOKUP(D43,D29:D33,5,FALSE)))</f>
        <v>1345003</v>
      </c>
      <c r="E45" s="187">
        <f t="shared" si="4"/>
        <v>543085</v>
      </c>
      <c r="F45" s="187">
        <f t="shared" si="4"/>
        <v>10671</v>
      </c>
      <c r="G45" s="187">
        <f t="shared" si="4"/>
        <v>196</v>
      </c>
      <c r="H45" s="187">
        <f t="shared" si="4"/>
        <v>4684</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v>2013</v>
      </c>
      <c r="D46" s="187">
        <f t="shared" ref="D46:Q46" si="5">IF(ISBLANK($C$46),0,IF($C$46=$D$9,HLOOKUP(D43,D14:D18,5,FALSE),HLOOKUP(D43,D29:D33,5,FALSE)))</f>
        <v>1345003</v>
      </c>
      <c r="E46" s="187">
        <f t="shared" si="5"/>
        <v>543085</v>
      </c>
      <c r="F46" s="187">
        <f t="shared" si="5"/>
        <v>10671</v>
      </c>
      <c r="G46" s="187">
        <f t="shared" si="5"/>
        <v>196</v>
      </c>
      <c r="H46" s="187">
        <f t="shared" si="5"/>
        <v>4684</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v>2013</v>
      </c>
      <c r="D47" s="187">
        <f t="shared" ref="D47:Q47" si="6">IF(ISBLANK($C$47),0,IF($C$47=$D$9,HLOOKUP(D43,D14:D18,5,FALSE),HLOOKUP(D43,D29:D33,5,FALSE)))</f>
        <v>1345003</v>
      </c>
      <c r="E47" s="187">
        <f t="shared" si="6"/>
        <v>543085</v>
      </c>
      <c r="F47" s="187">
        <f t="shared" si="6"/>
        <v>10671</v>
      </c>
      <c r="G47" s="187">
        <f t="shared" si="6"/>
        <v>196</v>
      </c>
      <c r="H47" s="187">
        <f t="shared" si="6"/>
        <v>4684</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v>2013</v>
      </c>
      <c r="D48" s="187">
        <f t="shared" ref="D48:Q48" si="7">IF(ISBLANK($C$48),0,IF($C$48=$D$9,HLOOKUP(D43,D14:D18,5,FALSE),HLOOKUP(D43,D29:D33,5,FALSE)))</f>
        <v>1345003</v>
      </c>
      <c r="E48" s="187">
        <f t="shared" si="7"/>
        <v>543085</v>
      </c>
      <c r="F48" s="187">
        <f t="shared" si="7"/>
        <v>10671</v>
      </c>
      <c r="G48" s="187">
        <f t="shared" si="7"/>
        <v>196</v>
      </c>
      <c r="H48" s="187">
        <f t="shared" si="7"/>
        <v>4684</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v>2013</v>
      </c>
      <c r="D49" s="187">
        <f t="shared" ref="D49:Q49" si="8">IF(ISBLANK($C$49),0,IF($C$49=$D$9,HLOOKUP(D43,D14:D18,5,FALSE),HLOOKUP(D43,D29:D33,5,FALSE)))</f>
        <v>1345003</v>
      </c>
      <c r="E49" s="187">
        <f t="shared" si="8"/>
        <v>543085</v>
      </c>
      <c r="F49" s="187">
        <f t="shared" si="8"/>
        <v>10671</v>
      </c>
      <c r="G49" s="187">
        <f t="shared" si="8"/>
        <v>196</v>
      </c>
      <c r="H49" s="187">
        <f t="shared" si="8"/>
        <v>4684</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v>2013</v>
      </c>
      <c r="D50" s="187">
        <f t="shared" ref="D50:I50" si="9">IF(ISBLANK($C$50),0,IF($C$50=$D$9,HLOOKUP(D43,D14:D18,5,FALSE),HLOOKUP(D43,D29:D33,5,FALSE)))</f>
        <v>1345003</v>
      </c>
      <c r="E50" s="187">
        <f t="shared" si="9"/>
        <v>543085</v>
      </c>
      <c r="F50" s="187">
        <f t="shared" si="9"/>
        <v>10671</v>
      </c>
      <c r="G50" s="187">
        <f t="shared" si="9"/>
        <v>196</v>
      </c>
      <c r="H50" s="187">
        <f t="shared" si="9"/>
        <v>4684</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v>2013</v>
      </c>
      <c r="D51" s="187">
        <f>IF(ISBLANK($C$51),0,IF($C$51=$D$9,HLOOKUP(D43,D14:D18,5,FALSE),HLOOKUP(D43,D29:D33,5,FALSE)))</f>
        <v>1345003</v>
      </c>
      <c r="E51" s="187">
        <f t="shared" ref="E51:Q51" si="11">IF(ISBLANK($C$51),0,IF($C$51=$D$9,HLOOKUP(E43,E14:E18,5,FALSE),HLOOKUP(E43,E29:E33,5,FALSE)))</f>
        <v>543085</v>
      </c>
      <c r="F51" s="187">
        <f t="shared" si="11"/>
        <v>10671</v>
      </c>
      <c r="G51" s="187">
        <f t="shared" si="11"/>
        <v>196</v>
      </c>
      <c r="H51" s="187">
        <f t="shared" si="11"/>
        <v>4684</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v>2013</v>
      </c>
      <c r="D52" s="187">
        <f>IF(ISBLANK($C$52),0,IF($C$52=$D$9,HLOOKUP(D43,D14:D18,5,FALSE),HLOOKUP(D43,D29:D33,5,FALSE)))</f>
        <v>1345003</v>
      </c>
      <c r="E52" s="187">
        <f t="shared" ref="E52:Q52" si="12">IF(ISBLANK($C$52),0,IF($C$52=$D$9,HLOOKUP(E43,E14:E18,5,FALSE),HLOOKUP(E43,E29:E33,5,FALSE)))</f>
        <v>543085</v>
      </c>
      <c r="F52" s="187">
        <f t="shared" si="12"/>
        <v>10671</v>
      </c>
      <c r="G52" s="187">
        <f t="shared" si="12"/>
        <v>196</v>
      </c>
      <c r="H52" s="187">
        <f t="shared" si="12"/>
        <v>4684</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2013</v>
      </c>
      <c r="D53" s="187">
        <f>IF(ISBLANK($C$53),0,IF($C$53=$D$9,HLOOKUP(D43,D14:D18,5,FALSE),HLOOKUP(D43,D29:D33,5,FALSE)))</f>
        <v>1345003</v>
      </c>
      <c r="E53" s="187">
        <f t="shared" ref="E53:Q53" si="13">IF(ISBLANK($C$53),0,IF($C$53=$D$9,HLOOKUP(E43,E14:E18,5,FALSE),HLOOKUP(E43,E29:E33,5,FALSE)))</f>
        <v>543085</v>
      </c>
      <c r="F53" s="187">
        <f t="shared" si="13"/>
        <v>10671</v>
      </c>
      <c r="G53" s="187">
        <f t="shared" si="13"/>
        <v>196</v>
      </c>
      <c r="H53" s="187">
        <f t="shared" si="13"/>
        <v>4684</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2013</v>
      </c>
      <c r="D54" s="187">
        <f>IF(ISBLANK($C$54),0,IF($C$54=$D$9,HLOOKUP(D43,D14:D18,5,FALSE),HLOOKUP(D43,D29:D33,5,FALSE)))</f>
        <v>1345003</v>
      </c>
      <c r="E54" s="187">
        <f>IF(ISBLANK($C$54),0,IF($C$54=$D$9,HLOOKUP(E43,E14:E18,5,FALSE),HLOOKUP(E43,E29:E33,5,FALSE)))</f>
        <v>543085</v>
      </c>
      <c r="F54" s="187">
        <f>IF(ISBLANK($C$54),0,IF($C$54=$D$9,HLOOKUP(F43,F14:F18,5,FALSE),HLOOKUP(F43,F29:F33,5,FALSE)))</f>
        <v>10671</v>
      </c>
      <c r="G54" s="187">
        <f>IF(ISBLANK($C$54),0,IF($C$54=$D$9,HLOOKUP(G43,G14:G18,5,FALSE),HLOOKUP(G43,G29:G33,5,FALSE)))</f>
        <v>196</v>
      </c>
      <c r="H54" s="187">
        <f t="shared" ref="H54:Q54" si="14">IF(ISBLANK($C$54),0,IF($C$54=$D$9,HLOOKUP(H43,H14:H18,5,FALSE),HLOOKUP(H43,H29:H33,5,FALSE)))</f>
        <v>4684</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v>2013</v>
      </c>
      <c r="D55" s="187">
        <f>IF(ISBLANK($C$55),0,IF($C$55=$D$9,HLOOKUP(D43,D14:D18,5,FALSE),HLOOKUP(D43,D29:D33,5,FALSE)))</f>
        <v>1345003</v>
      </c>
      <c r="E55" s="187">
        <f>IF(ISBLANK($C$55),0,IF($C$55=$D$9,HLOOKUP(E43,E14:E18,5,FALSE),HLOOKUP(E43,E29:E33,5,FALSE)))</f>
        <v>543085</v>
      </c>
      <c r="F55" s="187">
        <f>IF(ISBLANK($C$55),0,IF($C$55=$D$9,HLOOKUP(F43,F14:F18,5,FALSE),HLOOKUP(F43,F29:F33,5,FALSE)))</f>
        <v>10671</v>
      </c>
      <c r="G55" s="187">
        <f t="shared" ref="G55:Q55" si="15">IF(ISBLANK($C$55),0,IF($C$55=$D$9,HLOOKUP(G43,G14:G18,5,FALSE),HLOOKUP(G43,G29:G33,5,FALSE)))</f>
        <v>196</v>
      </c>
      <c r="H55" s="187">
        <f t="shared" si="15"/>
        <v>4684</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138"/>
  <sheetViews>
    <sheetView zoomScale="60" zoomScaleNormal="60" workbookViewId="0">
      <selection activeCell="U28" sqref="U28"/>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04" t="s">
        <v>171</v>
      </c>
      <c r="C4" s="83" t="s">
        <v>175</v>
      </c>
      <c r="D4" s="83"/>
      <c r="E4" s="49"/>
    </row>
    <row r="5" spans="1:25" s="18" customFormat="1" ht="26.25" hidden="1" customHeight="1" outlineLevel="1" thickBot="1">
      <c r="A5" s="4"/>
      <c r="B5" s="904"/>
      <c r="C5" s="84" t="s">
        <v>172</v>
      </c>
      <c r="D5" s="84"/>
      <c r="E5" s="49"/>
    </row>
    <row r="6" spans="1:25" ht="26.25" hidden="1" customHeight="1" outlineLevel="1" thickBot="1">
      <c r="B6" s="904"/>
      <c r="C6" s="910" t="s">
        <v>548</v>
      </c>
      <c r="D6" s="911"/>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12" t="s">
        <v>603</v>
      </c>
      <c r="C12" s="912"/>
      <c r="D12" s="912"/>
      <c r="E12" s="912"/>
      <c r="F12" s="912"/>
      <c r="G12" s="912"/>
      <c r="H12" s="912"/>
      <c r="I12" s="912"/>
      <c r="J12" s="912"/>
      <c r="K12" s="912"/>
      <c r="L12" s="912"/>
      <c r="M12" s="912"/>
      <c r="N12" s="912"/>
      <c r="O12" s="912"/>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1021</v>
      </c>
      <c r="E14" s="468" t="s">
        <v>1022</v>
      </c>
      <c r="F14" s="468" t="s">
        <v>1023</v>
      </c>
      <c r="G14" s="468" t="s">
        <v>1024</v>
      </c>
      <c r="H14" s="468" t="s">
        <v>1025</v>
      </c>
      <c r="I14" s="468" t="s">
        <v>1026</v>
      </c>
      <c r="J14" s="468" t="s">
        <v>1027</v>
      </c>
      <c r="K14" s="468" t="s">
        <v>1028</v>
      </c>
      <c r="L14" s="468" t="s">
        <v>1029</v>
      </c>
      <c r="M14" s="468" t="s">
        <v>1030</v>
      </c>
      <c r="N14" s="468" t="s">
        <v>1031</v>
      </c>
      <c r="O14" s="468" t="s">
        <v>1032</v>
      </c>
      <c r="P14" s="468" t="s">
        <v>1012</v>
      </c>
    </row>
    <row r="15" spans="1:25" s="7" customFormat="1" ht="18.75" customHeight="1">
      <c r="B15" s="469" t="s">
        <v>188</v>
      </c>
      <c r="C15" s="905"/>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06"/>
      <c r="D16" s="773">
        <v>0</v>
      </c>
      <c r="E16" s="773">
        <v>4</v>
      </c>
      <c r="F16" s="773">
        <v>4</v>
      </c>
      <c r="G16" s="773">
        <v>9</v>
      </c>
      <c r="H16" s="773">
        <v>4</v>
      </c>
      <c r="I16" s="773">
        <v>4</v>
      </c>
      <c r="J16" s="773">
        <v>4</v>
      </c>
      <c r="K16" s="773">
        <v>4</v>
      </c>
      <c r="L16" s="773">
        <v>4</v>
      </c>
      <c r="M16" s="773">
        <v>4</v>
      </c>
      <c r="N16" s="773">
        <v>4</v>
      </c>
      <c r="O16" s="774">
        <v>4</v>
      </c>
      <c r="P16" s="774">
        <v>4</v>
      </c>
    </row>
    <row r="17" spans="1:16" s="109" customFormat="1" ht="17.25" customHeight="1">
      <c r="B17" s="473" t="s">
        <v>557</v>
      </c>
      <c r="C17" s="907"/>
      <c r="D17" s="110">
        <f>12-D16</f>
        <v>12</v>
      </c>
      <c r="E17" s="110">
        <f>12-E16</f>
        <v>8</v>
      </c>
      <c r="F17" s="110">
        <f t="shared" ref="F17:K17" si="0">12-F16</f>
        <v>8</v>
      </c>
      <c r="G17" s="110">
        <f t="shared" si="0"/>
        <v>3</v>
      </c>
      <c r="H17" s="110">
        <f t="shared" si="0"/>
        <v>8</v>
      </c>
      <c r="I17" s="110">
        <f t="shared" si="0"/>
        <v>8</v>
      </c>
      <c r="J17" s="110">
        <f t="shared" si="0"/>
        <v>8</v>
      </c>
      <c r="K17" s="110">
        <f t="shared" si="0"/>
        <v>8</v>
      </c>
      <c r="L17" s="110">
        <f t="shared" ref="L17:O17" si="1">12-L16</f>
        <v>8</v>
      </c>
      <c r="M17" s="110">
        <f t="shared" si="1"/>
        <v>8</v>
      </c>
      <c r="N17" s="110">
        <f t="shared" si="1"/>
        <v>8</v>
      </c>
      <c r="O17" s="111">
        <f t="shared" si="1"/>
        <v>8</v>
      </c>
      <c r="P17" s="111">
        <f t="shared" ref="P17" si="2">12-P16</f>
        <v>8</v>
      </c>
    </row>
    <row r="18" spans="1:16" s="7" customFormat="1" ht="17.25" customHeight="1">
      <c r="B18" s="474" t="str">
        <f>'1.  LRAMVA Summary'!B30</f>
        <v>Residential</v>
      </c>
      <c r="C18" s="908" t="str">
        <f>'2. LRAMVA Threshold'!D43</f>
        <v>kWh</v>
      </c>
      <c r="D18" s="46">
        <v>1.78E-2</v>
      </c>
      <c r="E18" s="46">
        <v>1.6899999999999998E-2</v>
      </c>
      <c r="F18" s="46">
        <v>1.7000000000000001E-2</v>
      </c>
      <c r="G18" s="46">
        <v>1.9300000000000001E-2</v>
      </c>
      <c r="H18" s="46">
        <v>1.9599999999999999E-2</v>
      </c>
      <c r="I18" s="46">
        <v>1.9900000000000001E-2</v>
      </c>
      <c r="J18" s="46">
        <v>1.52E-2</v>
      </c>
      <c r="K18" s="46">
        <v>1.03E-2</v>
      </c>
      <c r="L18" s="46">
        <v>5.3E-3</v>
      </c>
      <c r="M18" s="46" t="s">
        <v>1033</v>
      </c>
      <c r="N18" s="46" t="s">
        <v>1034</v>
      </c>
      <c r="O18" s="69" t="s">
        <v>1035</v>
      </c>
      <c r="P18" s="69"/>
    </row>
    <row r="19" spans="1:16" s="7" customFormat="1" ht="15" customHeight="1" outlineLevel="1">
      <c r="B19" s="525" t="s">
        <v>508</v>
      </c>
      <c r="C19" s="906"/>
      <c r="D19" s="46"/>
      <c r="E19" s="46">
        <v>-1E-4</v>
      </c>
      <c r="F19" s="46">
        <v>-2.0000000000000001E-4</v>
      </c>
      <c r="G19" s="46"/>
      <c r="H19" s="46"/>
      <c r="I19" s="46"/>
      <c r="J19" s="46"/>
      <c r="K19" s="46"/>
      <c r="L19" s="46"/>
      <c r="M19" s="46"/>
      <c r="N19" s="46"/>
      <c r="O19" s="69"/>
      <c r="P19" s="69"/>
    </row>
    <row r="20" spans="1:16" s="7" customFormat="1" ht="15" customHeight="1" outlineLevel="1">
      <c r="B20" s="525" t="s">
        <v>509</v>
      </c>
      <c r="C20" s="906"/>
      <c r="D20" s="46"/>
      <c r="E20" s="46"/>
      <c r="F20" s="46"/>
      <c r="G20" s="46">
        <v>5.0000000000000001E-4</v>
      </c>
      <c r="H20" s="46"/>
      <c r="I20" s="46"/>
      <c r="J20" s="46"/>
      <c r="K20" s="46"/>
      <c r="L20" s="46"/>
      <c r="M20" s="46"/>
      <c r="N20" s="46"/>
      <c r="O20" s="69"/>
      <c r="P20" s="69"/>
    </row>
    <row r="21" spans="1:16" s="7" customFormat="1" ht="15" customHeight="1" outlineLevel="1">
      <c r="B21" s="525" t="s">
        <v>487</v>
      </c>
      <c r="C21" s="906"/>
      <c r="D21" s="46"/>
      <c r="E21" s="46"/>
      <c r="F21" s="46"/>
      <c r="G21" s="46"/>
      <c r="H21" s="46"/>
      <c r="I21" s="46"/>
      <c r="J21" s="46"/>
      <c r="K21" s="46"/>
      <c r="L21" s="46"/>
      <c r="M21" s="46"/>
      <c r="N21" s="46"/>
      <c r="O21" s="69"/>
      <c r="P21" s="69"/>
    </row>
    <row r="22" spans="1:16" s="7" customFormat="1" ht="14.25" customHeight="1">
      <c r="B22" s="525" t="s">
        <v>510</v>
      </c>
      <c r="C22" s="909"/>
      <c r="D22" s="65">
        <f>SUM(D18:D21)</f>
        <v>1.78E-2</v>
      </c>
      <c r="E22" s="65">
        <f t="shared" ref="E22:P22" si="3">SUM(E18:E21)</f>
        <v>1.6799999999999999E-2</v>
      </c>
      <c r="F22" s="65">
        <f t="shared" si="3"/>
        <v>1.6800000000000002E-2</v>
      </c>
      <c r="G22" s="65">
        <f t="shared" si="3"/>
        <v>1.9800000000000002E-2</v>
      </c>
      <c r="H22" s="65">
        <f t="shared" si="3"/>
        <v>1.9599999999999999E-2</v>
      </c>
      <c r="I22" s="65">
        <f t="shared" si="3"/>
        <v>1.9900000000000001E-2</v>
      </c>
      <c r="J22" s="65">
        <f t="shared" si="3"/>
        <v>1.52E-2</v>
      </c>
      <c r="K22" s="65">
        <f t="shared" si="3"/>
        <v>1.03E-2</v>
      </c>
      <c r="L22" s="65">
        <f t="shared" si="3"/>
        <v>5.3E-3</v>
      </c>
      <c r="M22" s="65">
        <f t="shared" si="3"/>
        <v>0</v>
      </c>
      <c r="N22" s="65">
        <f t="shared" si="3"/>
        <v>0</v>
      </c>
      <c r="O22" s="65">
        <f t="shared" si="3"/>
        <v>0</v>
      </c>
      <c r="P22" s="65">
        <f t="shared" si="3"/>
        <v>0</v>
      </c>
    </row>
    <row r="23" spans="1:16" s="63" customFormat="1">
      <c r="A23" s="62"/>
      <c r="B23" s="484" t="s">
        <v>511</v>
      </c>
      <c r="C23" s="476"/>
      <c r="D23" s="477"/>
      <c r="E23" s="478">
        <f>ROUND(SUM(D22*E16+E22*E17)/12,4)</f>
        <v>1.7100000000000001E-2</v>
      </c>
      <c r="F23" s="478">
        <f t="shared" ref="F23:P23" si="4">ROUND(SUM(E22*F16+F22*F17)/12,4)</f>
        <v>1.6799999999999999E-2</v>
      </c>
      <c r="G23" s="478">
        <f t="shared" si="4"/>
        <v>1.7600000000000001E-2</v>
      </c>
      <c r="H23" s="478">
        <f t="shared" si="4"/>
        <v>1.9699999999999999E-2</v>
      </c>
      <c r="I23" s="478">
        <f t="shared" si="4"/>
        <v>1.9800000000000002E-2</v>
      </c>
      <c r="J23" s="478">
        <f t="shared" si="4"/>
        <v>1.6799999999999999E-2</v>
      </c>
      <c r="K23" s="478">
        <f t="shared" si="4"/>
        <v>1.1900000000000001E-2</v>
      </c>
      <c r="L23" s="478">
        <f t="shared" si="4"/>
        <v>7.0000000000000001E-3</v>
      </c>
      <c r="M23" s="478">
        <f t="shared" si="4"/>
        <v>1.8E-3</v>
      </c>
      <c r="N23" s="478">
        <f t="shared" si="4"/>
        <v>0</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08" t="str">
        <f>'2. LRAMVA Threshold'!E43</f>
        <v>kWh</v>
      </c>
      <c r="D25" s="46">
        <v>1.12E-2</v>
      </c>
      <c r="E25" s="46">
        <v>1.12E-2</v>
      </c>
      <c r="F25" s="46">
        <v>1.1299999999999999E-2</v>
      </c>
      <c r="G25" s="46">
        <v>1.3100000000000001E-2</v>
      </c>
      <c r="H25" s="46">
        <v>1.3299999999999999E-2</v>
      </c>
      <c r="I25" s="46">
        <v>1.35E-2</v>
      </c>
      <c r="J25" s="46">
        <v>1.37E-2</v>
      </c>
      <c r="K25" s="46">
        <v>1.3899999999999999E-2</v>
      </c>
      <c r="L25" s="46">
        <v>1.4E-2</v>
      </c>
      <c r="M25" s="46">
        <v>1.4200000000000001E-2</v>
      </c>
      <c r="N25" s="46">
        <v>1.4500000000000001E-2</v>
      </c>
      <c r="O25" s="46">
        <v>1.4800000000000001E-2</v>
      </c>
      <c r="P25" s="46">
        <v>1.5299999999999999E-2</v>
      </c>
    </row>
    <row r="26" spans="1:16" s="18" customFormat="1" outlineLevel="1">
      <c r="A26" s="4"/>
      <c r="B26" s="525" t="s">
        <v>508</v>
      </c>
      <c r="C26" s="906"/>
      <c r="D26" s="46"/>
      <c r="E26" s="46">
        <v>-1E-4</v>
      </c>
      <c r="F26" s="46">
        <v>-1E-4</v>
      </c>
      <c r="G26" s="46"/>
      <c r="H26" s="46"/>
      <c r="I26" s="46"/>
      <c r="J26" s="46">
        <v>1E-4</v>
      </c>
      <c r="K26" s="46">
        <v>1E-4</v>
      </c>
      <c r="L26" s="46">
        <v>1E-4</v>
      </c>
      <c r="M26" s="46">
        <v>1E-4</v>
      </c>
      <c r="N26" s="46">
        <v>1E-4</v>
      </c>
      <c r="O26" s="46">
        <v>1E-4</v>
      </c>
      <c r="P26" s="46">
        <v>1E-4</v>
      </c>
    </row>
    <row r="27" spans="1:16" s="18" customFormat="1" outlineLevel="1">
      <c r="A27" s="4"/>
      <c r="B27" s="525" t="s">
        <v>509</v>
      </c>
      <c r="C27" s="906"/>
      <c r="D27" s="46"/>
      <c r="E27" s="46"/>
      <c r="F27" s="46"/>
      <c r="G27" s="46">
        <v>5.0000000000000001E-4</v>
      </c>
      <c r="H27" s="46"/>
      <c r="I27" s="46"/>
      <c r="J27" s="46"/>
      <c r="K27" s="46"/>
      <c r="L27" s="46"/>
      <c r="M27" s="46"/>
      <c r="N27" s="46"/>
      <c r="O27" s="46"/>
      <c r="P27" s="46"/>
    </row>
    <row r="28" spans="1:16" s="18" customFormat="1" outlineLevel="1">
      <c r="A28" s="4"/>
      <c r="B28" s="525" t="s">
        <v>487</v>
      </c>
      <c r="C28" s="906"/>
      <c r="D28" s="46"/>
      <c r="E28" s="46"/>
      <c r="F28" s="46"/>
      <c r="G28" s="46"/>
      <c r="H28" s="46"/>
      <c r="I28" s="46"/>
      <c r="J28" s="46"/>
      <c r="K28" s="46"/>
      <c r="L28" s="46"/>
      <c r="M28" s="46"/>
      <c r="N28" s="46"/>
      <c r="O28" s="46"/>
      <c r="P28" s="46"/>
    </row>
    <row r="29" spans="1:16" s="18" customFormat="1">
      <c r="A29" s="4"/>
      <c r="B29" s="525" t="s">
        <v>510</v>
      </c>
      <c r="C29" s="909"/>
      <c r="D29" s="65">
        <f>SUM(D25:D28)</f>
        <v>1.12E-2</v>
      </c>
      <c r="E29" s="65">
        <f t="shared" ref="E29:P29" si="5">SUM(E25:E28)</f>
        <v>1.11E-2</v>
      </c>
      <c r="F29" s="65">
        <f t="shared" si="5"/>
        <v>1.12E-2</v>
      </c>
      <c r="G29" s="65">
        <f t="shared" si="5"/>
        <v>1.3600000000000001E-2</v>
      </c>
      <c r="H29" s="65">
        <f t="shared" si="5"/>
        <v>1.3299999999999999E-2</v>
      </c>
      <c r="I29" s="65">
        <f t="shared" si="5"/>
        <v>1.35E-2</v>
      </c>
      <c r="J29" s="65">
        <f t="shared" si="5"/>
        <v>1.38E-2</v>
      </c>
      <c r="K29" s="65">
        <f t="shared" si="5"/>
        <v>1.3999999999999999E-2</v>
      </c>
      <c r="L29" s="65">
        <f t="shared" si="5"/>
        <v>1.41E-2</v>
      </c>
      <c r="M29" s="65">
        <f t="shared" si="5"/>
        <v>1.43E-2</v>
      </c>
      <c r="N29" s="65">
        <f t="shared" si="5"/>
        <v>1.46E-2</v>
      </c>
      <c r="O29" s="65">
        <f t="shared" si="5"/>
        <v>1.49E-2</v>
      </c>
      <c r="P29" s="65">
        <f t="shared" si="5"/>
        <v>1.5399999999999999E-2</v>
      </c>
    </row>
    <row r="30" spans="1:16" s="18" customFormat="1">
      <c r="A30" s="4"/>
      <c r="B30" s="484" t="s">
        <v>511</v>
      </c>
      <c r="C30" s="481"/>
      <c r="D30" s="71"/>
      <c r="E30" s="478">
        <f>ROUND(SUM(D29*E16+E29*E17)/12,4)</f>
        <v>1.11E-2</v>
      </c>
      <c r="F30" s="478">
        <f t="shared" ref="F30:P30" si="6">ROUND(SUM(E29*F16+F29*F17)/12,4)</f>
        <v>1.12E-2</v>
      </c>
      <c r="G30" s="478">
        <f t="shared" si="6"/>
        <v>1.18E-2</v>
      </c>
      <c r="H30" s="478">
        <f t="shared" si="6"/>
        <v>1.34E-2</v>
      </c>
      <c r="I30" s="478">
        <f t="shared" si="6"/>
        <v>1.34E-2</v>
      </c>
      <c r="J30" s="478">
        <f t="shared" si="6"/>
        <v>1.37E-2</v>
      </c>
      <c r="K30" s="478">
        <f t="shared" si="6"/>
        <v>1.3899999999999999E-2</v>
      </c>
      <c r="L30" s="478">
        <f t="shared" si="6"/>
        <v>1.41E-2</v>
      </c>
      <c r="M30" s="478">
        <f t="shared" si="6"/>
        <v>1.4200000000000001E-2</v>
      </c>
      <c r="N30" s="478">
        <f t="shared" si="6"/>
        <v>1.4500000000000001E-2</v>
      </c>
      <c r="O30" s="478">
        <f t="shared" si="6"/>
        <v>1.4800000000000001E-2</v>
      </c>
      <c r="P30" s="478">
        <f t="shared" si="6"/>
        <v>1.52E-2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GS&gt;50 kW</v>
      </c>
      <c r="C32" s="908" t="str">
        <f>'2. LRAMVA Threshold'!F43</f>
        <v>kW</v>
      </c>
      <c r="D32" s="46">
        <v>2.2848999999999999</v>
      </c>
      <c r="E32" s="46">
        <v>2.6221999999999999</v>
      </c>
      <c r="F32" s="46">
        <v>2.64</v>
      </c>
      <c r="G32" s="46">
        <v>3.085</v>
      </c>
      <c r="H32" s="46">
        <v>3.1282000000000001</v>
      </c>
      <c r="I32" s="46">
        <v>3.1688999999999998</v>
      </c>
      <c r="J32" s="46">
        <v>3.2259000000000002</v>
      </c>
      <c r="K32" s="46">
        <v>3.2824</v>
      </c>
      <c r="L32" s="46">
        <v>3.3169</v>
      </c>
      <c r="M32" s="46">
        <v>3.3616999999999999</v>
      </c>
      <c r="N32" s="46">
        <v>3.4239000000000002</v>
      </c>
      <c r="O32" s="46">
        <v>3.4941</v>
      </c>
      <c r="P32" s="46">
        <v>3.6042000000000001</v>
      </c>
    </row>
    <row r="33" spans="1:16" s="18" customFormat="1" outlineLevel="1">
      <c r="A33" s="4"/>
      <c r="B33" s="525" t="s">
        <v>508</v>
      </c>
      <c r="C33" s="906"/>
      <c r="D33" s="46"/>
      <c r="E33" s="46">
        <v>-8.6E-3</v>
      </c>
      <c r="F33" s="46">
        <v>-2.4E-2</v>
      </c>
      <c r="G33" s="46"/>
      <c r="H33" s="46"/>
      <c r="I33" s="46"/>
      <c r="J33" s="46">
        <v>2.06E-2</v>
      </c>
      <c r="K33" s="46">
        <v>2.01E-2</v>
      </c>
      <c r="L33" s="46">
        <v>1.9099999999999999E-2</v>
      </c>
      <c r="M33" s="46">
        <v>1.9599999999999999E-2</v>
      </c>
      <c r="N33" s="46">
        <v>1.9199999999999998E-2</v>
      </c>
      <c r="O33" s="46">
        <v>1.9900000000000001E-2</v>
      </c>
      <c r="P33" s="46">
        <v>2.1100000000000001E-2</v>
      </c>
    </row>
    <row r="34" spans="1:16" s="18" customFormat="1" outlineLevel="1">
      <c r="A34" s="4"/>
      <c r="B34" s="525" t="s">
        <v>509</v>
      </c>
      <c r="C34" s="906"/>
      <c r="D34" s="46"/>
      <c r="E34" s="46"/>
      <c r="F34" s="46"/>
      <c r="G34" s="46">
        <v>8.8000000000000005E-3</v>
      </c>
      <c r="H34" s="46"/>
      <c r="I34" s="46"/>
      <c r="J34" s="46"/>
      <c r="K34" s="46"/>
      <c r="L34" s="46"/>
      <c r="M34" s="46"/>
      <c r="N34" s="46"/>
      <c r="O34" s="46"/>
      <c r="P34" s="46"/>
    </row>
    <row r="35" spans="1:16" s="18" customFormat="1" outlineLevel="1">
      <c r="A35" s="4"/>
      <c r="B35" s="525" t="s">
        <v>487</v>
      </c>
      <c r="C35" s="906"/>
      <c r="D35" s="46"/>
      <c r="E35" s="46"/>
      <c r="F35" s="46"/>
      <c r="G35" s="46"/>
      <c r="H35" s="46"/>
      <c r="I35" s="46"/>
      <c r="J35" s="46"/>
      <c r="K35" s="46"/>
      <c r="L35" s="46"/>
      <c r="M35" s="46"/>
      <c r="N35" s="46"/>
      <c r="O35" s="46"/>
      <c r="P35" s="46"/>
    </row>
    <row r="36" spans="1:16" s="18" customFormat="1">
      <c r="A36" s="4"/>
      <c r="B36" s="525" t="s">
        <v>510</v>
      </c>
      <c r="C36" s="909"/>
      <c r="D36" s="65">
        <f>SUM(D32:D35)</f>
        <v>2.2848999999999999</v>
      </c>
      <c r="E36" s="65">
        <f>SUM(E32:E35)</f>
        <v>2.6135999999999999</v>
      </c>
      <c r="F36" s="65">
        <f t="shared" ref="F36:M36" si="7">SUM(F32:F35)</f>
        <v>2.6160000000000001</v>
      </c>
      <c r="G36" s="65">
        <f t="shared" si="7"/>
        <v>3.0937999999999999</v>
      </c>
      <c r="H36" s="65">
        <f t="shared" si="7"/>
        <v>3.1282000000000001</v>
      </c>
      <c r="I36" s="65">
        <f t="shared" si="7"/>
        <v>3.1688999999999998</v>
      </c>
      <c r="J36" s="65">
        <f t="shared" si="7"/>
        <v>3.2465000000000002</v>
      </c>
      <c r="K36" s="65">
        <f t="shared" si="7"/>
        <v>3.3024999999999998</v>
      </c>
      <c r="L36" s="65">
        <f t="shared" si="7"/>
        <v>3.3359999999999999</v>
      </c>
      <c r="M36" s="65">
        <f t="shared" si="7"/>
        <v>3.3813</v>
      </c>
      <c r="N36" s="65">
        <f>SUM(N32:N35)</f>
        <v>3.4431000000000003</v>
      </c>
      <c r="O36" s="65">
        <f t="shared" ref="O36:P36" si="8">SUM(O32:O35)</f>
        <v>3.5139999999999998</v>
      </c>
      <c r="P36" s="65">
        <f t="shared" si="8"/>
        <v>3.6253000000000002</v>
      </c>
    </row>
    <row r="37" spans="1:16" s="18" customFormat="1">
      <c r="A37" s="4"/>
      <c r="B37" s="484" t="s">
        <v>511</v>
      </c>
      <c r="C37" s="481"/>
      <c r="D37" s="71"/>
      <c r="E37" s="478">
        <f t="shared" ref="E37:M37" si="9">ROUND(SUM(D36*E16+E36*E17)/12,4)</f>
        <v>2.504</v>
      </c>
      <c r="F37" s="478">
        <f t="shared" si="9"/>
        <v>2.6152000000000002</v>
      </c>
      <c r="G37" s="478">
        <f t="shared" si="9"/>
        <v>2.7355</v>
      </c>
      <c r="H37" s="478">
        <f t="shared" si="9"/>
        <v>3.1166999999999998</v>
      </c>
      <c r="I37" s="478">
        <f t="shared" si="9"/>
        <v>3.1553</v>
      </c>
      <c r="J37" s="478">
        <f t="shared" si="9"/>
        <v>3.2206000000000001</v>
      </c>
      <c r="K37" s="478">
        <f t="shared" si="9"/>
        <v>3.2837999999999998</v>
      </c>
      <c r="L37" s="478">
        <f t="shared" si="9"/>
        <v>3.3248000000000002</v>
      </c>
      <c r="M37" s="478">
        <f t="shared" si="9"/>
        <v>3.3662000000000001</v>
      </c>
      <c r="N37" s="478">
        <f>ROUND(SUM(M36*N16+N36*N17)/12,4)</f>
        <v>3.4224999999999999</v>
      </c>
      <c r="O37" s="478">
        <f t="shared" ref="O37:P37" si="10">ROUND(SUM(N36*O16+O36*O17)/12,4)</f>
        <v>3.4904000000000002</v>
      </c>
      <c r="P37" s="478">
        <f t="shared" si="10"/>
        <v>3.5882000000000001</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Streetlighting</v>
      </c>
      <c r="C39" s="908" t="str">
        <f>'2. LRAMVA Threshold'!G43</f>
        <v>kW</v>
      </c>
      <c r="D39" s="46">
        <v>11.224</v>
      </c>
      <c r="E39" s="46">
        <v>13.9108</v>
      </c>
      <c r="F39" s="46">
        <v>14.0054</v>
      </c>
      <c r="G39" s="46">
        <v>14.3874</v>
      </c>
      <c r="H39" s="46">
        <v>14.588800000000001</v>
      </c>
      <c r="I39" s="46">
        <v>14.778499999999999</v>
      </c>
      <c r="J39" s="46">
        <v>15.044499999999999</v>
      </c>
      <c r="K39" s="46">
        <v>15.3078</v>
      </c>
      <c r="L39" s="46">
        <v>15.468500000000001</v>
      </c>
      <c r="M39" s="46">
        <v>15.677300000000001</v>
      </c>
      <c r="N39" s="46">
        <v>15.9673</v>
      </c>
      <c r="O39" s="46">
        <v>16.294599999999999</v>
      </c>
      <c r="P39" s="46">
        <v>16.8079</v>
      </c>
    </row>
    <row r="40" spans="1:16" s="18" customFormat="1" outlineLevel="1">
      <c r="A40" s="4"/>
      <c r="B40" s="525" t="s">
        <v>508</v>
      </c>
      <c r="C40" s="906"/>
      <c r="D40" s="46"/>
      <c r="E40" s="46">
        <v>-8.9899999999999994E-2</v>
      </c>
      <c r="F40" s="46">
        <v>-0.2505</v>
      </c>
      <c r="G40" s="46"/>
      <c r="H40" s="46"/>
      <c r="I40" s="46"/>
      <c r="J40" s="46">
        <v>0.1812</v>
      </c>
      <c r="K40" s="46">
        <v>0.18079999999999999</v>
      </c>
      <c r="L40" s="46">
        <v>0.19059999999999999</v>
      </c>
      <c r="M40" s="46">
        <v>0.30909999999999999</v>
      </c>
      <c r="N40" s="46">
        <v>0.32769999999999999</v>
      </c>
      <c r="O40" s="46">
        <v>0.32850000000000001</v>
      </c>
      <c r="P40" s="46">
        <v>0.3236</v>
      </c>
    </row>
    <row r="41" spans="1:16" s="18" customFormat="1" outlineLevel="1">
      <c r="A41" s="4"/>
      <c r="B41" s="525" t="s">
        <v>509</v>
      </c>
      <c r="C41" s="906"/>
      <c r="D41" s="46"/>
      <c r="E41" s="46"/>
      <c r="F41" s="46"/>
      <c r="G41" s="46">
        <v>2.0000000000000001E-4</v>
      </c>
      <c r="H41" s="46"/>
      <c r="I41" s="46"/>
      <c r="J41" s="46"/>
      <c r="K41" s="46"/>
      <c r="L41" s="46"/>
      <c r="M41" s="46"/>
      <c r="N41" s="46"/>
      <c r="O41" s="46"/>
      <c r="P41" s="46"/>
    </row>
    <row r="42" spans="1:16" s="18" customFormat="1" outlineLevel="1">
      <c r="A42" s="4"/>
      <c r="B42" s="525" t="s">
        <v>487</v>
      </c>
      <c r="C42" s="906"/>
      <c r="D42" s="46"/>
      <c r="E42" s="46"/>
      <c r="F42" s="46"/>
      <c r="G42" s="46"/>
      <c r="H42" s="46"/>
      <c r="I42" s="46"/>
      <c r="J42" s="46"/>
      <c r="K42" s="46"/>
      <c r="L42" s="46"/>
      <c r="M42" s="46"/>
      <c r="N42" s="46"/>
      <c r="O42" s="46"/>
      <c r="P42" s="46"/>
    </row>
    <row r="43" spans="1:16" s="18" customFormat="1">
      <c r="A43" s="4"/>
      <c r="B43" s="525" t="s">
        <v>510</v>
      </c>
      <c r="C43" s="909"/>
      <c r="D43" s="65">
        <f>SUM(D39:D42)</f>
        <v>11.224</v>
      </c>
      <c r="E43" s="65">
        <f t="shared" ref="E43:N43" si="11">SUM(E39:E42)</f>
        <v>13.8209</v>
      </c>
      <c r="F43" s="65">
        <f t="shared" si="11"/>
        <v>13.754899999999999</v>
      </c>
      <c r="G43" s="65">
        <f t="shared" si="11"/>
        <v>14.387599999999999</v>
      </c>
      <c r="H43" s="65">
        <f t="shared" si="11"/>
        <v>14.588800000000001</v>
      </c>
      <c r="I43" s="65">
        <f t="shared" si="11"/>
        <v>14.778499999999999</v>
      </c>
      <c r="J43" s="65">
        <f t="shared" si="11"/>
        <v>15.2257</v>
      </c>
      <c r="K43" s="65">
        <f t="shared" si="11"/>
        <v>15.4886</v>
      </c>
      <c r="L43" s="65">
        <f t="shared" si="11"/>
        <v>15.6591</v>
      </c>
      <c r="M43" s="65">
        <f t="shared" si="11"/>
        <v>15.986400000000001</v>
      </c>
      <c r="N43" s="65">
        <f t="shared" si="11"/>
        <v>16.294999999999998</v>
      </c>
      <c r="O43" s="65">
        <f t="shared" ref="O43:P43" si="12">SUM(O39:O42)</f>
        <v>16.623100000000001</v>
      </c>
      <c r="P43" s="65">
        <f t="shared" si="12"/>
        <v>17.131499999999999</v>
      </c>
    </row>
    <row r="44" spans="1:16" s="14" customFormat="1">
      <c r="A44" s="72"/>
      <c r="B44" s="484" t="s">
        <v>511</v>
      </c>
      <c r="C44" s="481"/>
      <c r="D44" s="71"/>
      <c r="E44" s="478">
        <f t="shared" ref="E44:M44" si="13">ROUND(SUM(D43*E16+E43*E17)/12,4)</f>
        <v>12.955299999999999</v>
      </c>
      <c r="F44" s="478">
        <f t="shared" si="13"/>
        <v>13.776899999999999</v>
      </c>
      <c r="G44" s="478">
        <f t="shared" si="13"/>
        <v>13.9131</v>
      </c>
      <c r="H44" s="478">
        <f t="shared" si="13"/>
        <v>14.521699999999999</v>
      </c>
      <c r="I44" s="478">
        <f t="shared" si="13"/>
        <v>14.715299999999999</v>
      </c>
      <c r="J44" s="478">
        <f t="shared" si="13"/>
        <v>15.076599999999999</v>
      </c>
      <c r="K44" s="478">
        <f t="shared" si="13"/>
        <v>15.401</v>
      </c>
      <c r="L44" s="478">
        <f t="shared" si="13"/>
        <v>15.6023</v>
      </c>
      <c r="M44" s="478">
        <f t="shared" si="13"/>
        <v>15.8773</v>
      </c>
      <c r="N44" s="478">
        <f>ROUND(SUM(M43*N16+N43*N17)/12,4)</f>
        <v>16.1921</v>
      </c>
      <c r="O44" s="478">
        <f t="shared" ref="O44:P44" si="14">ROUND(SUM(N43*O16+O43*O17)/12,4)</f>
        <v>16.5137</v>
      </c>
      <c r="P44" s="478">
        <f t="shared" si="14"/>
        <v>16.962</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USL</v>
      </c>
      <c r="C46" s="908" t="str">
        <f>'2. LRAMVA Threshold'!H43</f>
        <v>kWh</v>
      </c>
      <c r="D46" s="46">
        <v>1.7600000000000001E-2</v>
      </c>
      <c r="E46" s="46">
        <v>1.7600000000000001E-2</v>
      </c>
      <c r="F46" s="46">
        <v>1.77E-2</v>
      </c>
      <c r="G46" s="46">
        <v>1.1299999999999999E-2</v>
      </c>
      <c r="H46" s="46">
        <v>1.15E-2</v>
      </c>
      <c r="I46" s="46">
        <v>1.1599999999999999E-2</v>
      </c>
      <c r="J46" s="46">
        <v>1.18E-2</v>
      </c>
      <c r="K46" s="46">
        <v>1.2E-2</v>
      </c>
      <c r="L46" s="46">
        <v>1.21E-2</v>
      </c>
      <c r="M46" s="46">
        <v>1.23E-2</v>
      </c>
      <c r="N46" s="46">
        <v>1.2500000000000001E-2</v>
      </c>
      <c r="O46" s="46">
        <v>1.2800000000000001E-2</v>
      </c>
      <c r="P46" s="46">
        <v>1.32E-2</v>
      </c>
    </row>
    <row r="47" spans="1:16" s="18" customFormat="1" outlineLevel="1">
      <c r="A47" s="4"/>
      <c r="B47" s="525" t="s">
        <v>508</v>
      </c>
      <c r="C47" s="906"/>
      <c r="D47" s="46">
        <v>-2.3999999999999998E-3</v>
      </c>
      <c r="E47" s="46">
        <v>-1.6999999999999999E-3</v>
      </c>
      <c r="F47" s="46">
        <v>-1E-4</v>
      </c>
      <c r="G47" s="46"/>
      <c r="H47" s="46"/>
      <c r="I47" s="46"/>
      <c r="J47" s="46">
        <v>1E-4</v>
      </c>
      <c r="K47" s="46">
        <v>1E-4</v>
      </c>
      <c r="L47" s="46">
        <v>1E-4</v>
      </c>
      <c r="M47" s="46">
        <v>1E-4</v>
      </c>
      <c r="N47" s="46">
        <v>1E-4</v>
      </c>
      <c r="O47" s="46">
        <v>1E-4</v>
      </c>
      <c r="P47" s="46">
        <v>1E-4</v>
      </c>
    </row>
    <row r="48" spans="1:16" s="18" customFormat="1" outlineLevel="1">
      <c r="A48" s="4"/>
      <c r="B48" s="525" t="s">
        <v>509</v>
      </c>
      <c r="C48" s="906"/>
      <c r="D48" s="46"/>
      <c r="E48" s="46"/>
      <c r="F48" s="46"/>
      <c r="G48" s="46">
        <v>-7.4999999999999997E-3</v>
      </c>
      <c r="H48" s="46"/>
      <c r="I48" s="46"/>
      <c r="J48" s="46"/>
      <c r="K48" s="46"/>
      <c r="L48" s="46"/>
      <c r="M48" s="46"/>
      <c r="N48" s="46"/>
      <c r="O48" s="46"/>
      <c r="P48" s="46"/>
    </row>
    <row r="49" spans="1:16" s="18" customFormat="1" outlineLevel="1">
      <c r="A49" s="4"/>
      <c r="B49" s="525" t="s">
        <v>487</v>
      </c>
      <c r="C49" s="906"/>
      <c r="D49" s="46"/>
      <c r="E49" s="46"/>
      <c r="F49" s="46"/>
      <c r="G49" s="46"/>
      <c r="H49" s="46"/>
      <c r="I49" s="46"/>
      <c r="J49" s="46"/>
      <c r="K49" s="46"/>
      <c r="L49" s="46"/>
      <c r="M49" s="46"/>
      <c r="N49" s="46"/>
      <c r="O49" s="46"/>
      <c r="P49" s="46"/>
    </row>
    <row r="50" spans="1:16" s="18" customFormat="1">
      <c r="A50" s="4"/>
      <c r="B50" s="525" t="s">
        <v>510</v>
      </c>
      <c r="C50" s="909"/>
      <c r="D50" s="65">
        <f>SUM(D46:D49)</f>
        <v>1.5200000000000002E-2</v>
      </c>
      <c r="E50" s="65">
        <f t="shared" ref="E50:N50" si="15">SUM(E46:E49)</f>
        <v>1.5900000000000001E-2</v>
      </c>
      <c r="F50" s="65">
        <f t="shared" si="15"/>
        <v>1.7600000000000001E-2</v>
      </c>
      <c r="G50" s="65">
        <f t="shared" si="15"/>
        <v>3.7999999999999996E-3</v>
      </c>
      <c r="H50" s="65">
        <f t="shared" si="15"/>
        <v>1.15E-2</v>
      </c>
      <c r="I50" s="65">
        <f t="shared" si="15"/>
        <v>1.1599999999999999E-2</v>
      </c>
      <c r="J50" s="65">
        <f t="shared" si="15"/>
        <v>1.1899999999999999E-2</v>
      </c>
      <c r="K50" s="65">
        <f t="shared" si="15"/>
        <v>1.21E-2</v>
      </c>
      <c r="L50" s="65">
        <f t="shared" si="15"/>
        <v>1.2199999999999999E-2</v>
      </c>
      <c r="M50" s="65">
        <f t="shared" si="15"/>
        <v>1.24E-2</v>
      </c>
      <c r="N50" s="65">
        <f t="shared" si="15"/>
        <v>1.26E-2</v>
      </c>
      <c r="O50" s="65">
        <f t="shared" ref="O50:P50" si="16">SUM(O46:O49)</f>
        <v>1.29E-2</v>
      </c>
      <c r="P50" s="65">
        <f t="shared" si="16"/>
        <v>1.3299999999999999E-2</v>
      </c>
    </row>
    <row r="51" spans="1:16" s="14" customFormat="1">
      <c r="A51" s="72"/>
      <c r="B51" s="484" t="s">
        <v>511</v>
      </c>
      <c r="C51" s="481"/>
      <c r="D51" s="71"/>
      <c r="E51" s="478">
        <f t="shared" ref="E51:M51" si="17">ROUND(SUM(D50*E16+E50*E17)/12,4)</f>
        <v>1.5699999999999999E-2</v>
      </c>
      <c r="F51" s="478">
        <f t="shared" si="17"/>
        <v>1.7000000000000001E-2</v>
      </c>
      <c r="G51" s="478">
        <f t="shared" si="17"/>
        <v>1.4200000000000001E-2</v>
      </c>
      <c r="H51" s="478">
        <f t="shared" si="17"/>
        <v>8.8999999999999999E-3</v>
      </c>
      <c r="I51" s="478">
        <f t="shared" si="17"/>
        <v>1.1599999999999999E-2</v>
      </c>
      <c r="J51" s="478">
        <f t="shared" si="17"/>
        <v>1.18E-2</v>
      </c>
      <c r="K51" s="478">
        <f t="shared" si="17"/>
        <v>1.2E-2</v>
      </c>
      <c r="L51" s="478">
        <f t="shared" si="17"/>
        <v>1.2200000000000001E-2</v>
      </c>
      <c r="M51" s="478">
        <f t="shared" si="17"/>
        <v>1.23E-2</v>
      </c>
      <c r="N51" s="478">
        <f>ROUND(SUM(M50*N16+N50*N17)/12,4)</f>
        <v>1.2500000000000001E-2</v>
      </c>
      <c r="O51" s="478">
        <f t="shared" ref="O51:P51" si="18">ROUND(SUM(N50*O16+O50*O17)/12,4)</f>
        <v>1.2800000000000001E-2</v>
      </c>
      <c r="P51" s="478">
        <f t="shared" si="18"/>
        <v>1.32E-2</v>
      </c>
    </row>
    <row r="52" spans="1:16" s="70" customFormat="1" ht="14.25" hidden="1">
      <c r="A52" s="72"/>
      <c r="B52" s="484"/>
      <c r="C52" s="481"/>
      <c r="D52" s="71"/>
      <c r="E52" s="71"/>
      <c r="F52" s="71"/>
      <c r="G52" s="71"/>
      <c r="H52" s="71"/>
      <c r="I52" s="71"/>
      <c r="J52" s="71"/>
      <c r="K52" s="71"/>
      <c r="L52" s="485"/>
      <c r="M52" s="485"/>
      <c r="N52" s="485"/>
      <c r="O52" s="485"/>
      <c r="P52" s="485"/>
    </row>
    <row r="53" spans="1:16" s="64" customFormat="1" hidden="1">
      <c r="A53" s="62"/>
      <c r="B53" s="592">
        <f>'1.  LRAMVA Summary'!B35</f>
        <v>0</v>
      </c>
      <c r="C53" s="908">
        <f>'2. LRAMVA Threshold'!I43</f>
        <v>0</v>
      </c>
      <c r="D53" s="46"/>
      <c r="E53" s="46"/>
      <c r="F53" s="46"/>
      <c r="G53" s="46"/>
      <c r="H53" s="46"/>
      <c r="I53" s="46"/>
      <c r="J53" s="46"/>
      <c r="K53" s="46"/>
      <c r="L53" s="46"/>
      <c r="M53" s="46"/>
      <c r="N53" s="46"/>
      <c r="O53" s="46"/>
      <c r="P53" s="46"/>
    </row>
    <row r="54" spans="1:16" s="18" customFormat="1" hidden="1" outlineLevel="1">
      <c r="A54" s="4"/>
      <c r="B54" s="525" t="s">
        <v>508</v>
      </c>
      <c r="C54" s="906"/>
      <c r="D54" s="46"/>
      <c r="E54" s="46"/>
      <c r="F54" s="46"/>
      <c r="G54" s="46"/>
      <c r="H54" s="46"/>
      <c r="I54" s="46"/>
      <c r="J54" s="46"/>
      <c r="K54" s="46"/>
      <c r="L54" s="46"/>
      <c r="M54" s="46"/>
      <c r="N54" s="46"/>
      <c r="O54" s="46"/>
      <c r="P54" s="46"/>
    </row>
    <row r="55" spans="1:16" s="18" customFormat="1" hidden="1" outlineLevel="1">
      <c r="A55" s="4"/>
      <c r="B55" s="525" t="s">
        <v>509</v>
      </c>
      <c r="C55" s="906"/>
      <c r="D55" s="46"/>
      <c r="E55" s="46"/>
      <c r="F55" s="46"/>
      <c r="G55" s="46"/>
      <c r="H55" s="46"/>
      <c r="I55" s="46"/>
      <c r="J55" s="46"/>
      <c r="K55" s="46"/>
      <c r="L55" s="46"/>
      <c r="M55" s="46"/>
      <c r="N55" s="46"/>
      <c r="O55" s="46"/>
      <c r="P55" s="46"/>
    </row>
    <row r="56" spans="1:16" s="18" customFormat="1" hidden="1" outlineLevel="1">
      <c r="A56" s="4"/>
      <c r="B56" s="525" t="s">
        <v>487</v>
      </c>
      <c r="C56" s="906"/>
      <c r="D56" s="46"/>
      <c r="E56" s="46"/>
      <c r="F56" s="46"/>
      <c r="G56" s="46"/>
      <c r="H56" s="46"/>
      <c r="I56" s="46"/>
      <c r="J56" s="46"/>
      <c r="K56" s="46"/>
      <c r="L56" s="46"/>
      <c r="M56" s="46"/>
      <c r="N56" s="46"/>
      <c r="O56" s="46"/>
      <c r="P56" s="46"/>
    </row>
    <row r="57" spans="1:16" s="18" customFormat="1" hidden="1">
      <c r="A57" s="4"/>
      <c r="B57" s="525" t="s">
        <v>510</v>
      </c>
      <c r="C57" s="909"/>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0</v>
      </c>
      <c r="O57" s="65">
        <f t="shared" ref="O57:P57" si="20">SUM(O53:O56)</f>
        <v>0</v>
      </c>
      <c r="P57" s="65">
        <f t="shared" si="20"/>
        <v>0</v>
      </c>
    </row>
    <row r="58" spans="1:16" s="14" customFormat="1" hidden="1">
      <c r="A58" s="72"/>
      <c r="B58" s="484" t="s">
        <v>511</v>
      </c>
      <c r="C58" s="481"/>
      <c r="D58" s="71"/>
      <c r="E58" s="478">
        <f t="shared" ref="E58:M58" si="21">ROUND(SUM(D57*E16+E57*E17)/12,4)</f>
        <v>0</v>
      </c>
      <c r="F58" s="478">
        <f t="shared" si="21"/>
        <v>0</v>
      </c>
      <c r="G58" s="478">
        <f t="shared" si="21"/>
        <v>0</v>
      </c>
      <c r="H58" s="478">
        <f t="shared" si="21"/>
        <v>0</v>
      </c>
      <c r="I58" s="478">
        <f t="shared" si="21"/>
        <v>0</v>
      </c>
      <c r="J58" s="478">
        <f t="shared" si="21"/>
        <v>0</v>
      </c>
      <c r="K58" s="478">
        <f t="shared" si="21"/>
        <v>0</v>
      </c>
      <c r="L58" s="478">
        <f t="shared" si="21"/>
        <v>0</v>
      </c>
      <c r="M58" s="478">
        <f t="shared" si="21"/>
        <v>0</v>
      </c>
      <c r="N58" s="478">
        <f>ROUND(SUM(M57*N16+N57*N17)/12,4)</f>
        <v>0</v>
      </c>
      <c r="O58" s="478">
        <f t="shared" ref="O58:P58" si="22">ROUND(SUM(N57*O16+O57*O17)/12,4)</f>
        <v>0</v>
      </c>
      <c r="P58" s="478">
        <f t="shared" si="22"/>
        <v>0</v>
      </c>
    </row>
    <row r="59" spans="1:16" s="70" customFormat="1" ht="14.25" hidden="1">
      <c r="A59" s="72"/>
      <c r="B59" s="484"/>
      <c r="C59" s="481"/>
      <c r="D59" s="71"/>
      <c r="E59" s="71"/>
      <c r="F59" s="71"/>
      <c r="G59" s="71"/>
      <c r="H59" s="71"/>
      <c r="I59" s="71"/>
      <c r="J59" s="71"/>
      <c r="K59" s="71"/>
      <c r="L59" s="485"/>
      <c r="M59" s="485"/>
      <c r="N59" s="485"/>
      <c r="O59" s="485"/>
      <c r="P59" s="485"/>
    </row>
    <row r="60" spans="1:16" s="64" customFormat="1" hidden="1">
      <c r="A60" s="62"/>
      <c r="B60" s="592">
        <f>'1.  LRAMVA Summary'!B36</f>
        <v>0</v>
      </c>
      <c r="C60" s="908">
        <f>'2. LRAMVA Threshold'!J43</f>
        <v>0</v>
      </c>
      <c r="D60" s="46"/>
      <c r="E60" s="46"/>
      <c r="F60" s="46"/>
      <c r="G60" s="46"/>
      <c r="H60" s="46"/>
      <c r="I60" s="46"/>
      <c r="J60" s="46"/>
      <c r="K60" s="46"/>
      <c r="L60" s="46"/>
      <c r="M60" s="46"/>
      <c r="N60" s="46"/>
      <c r="O60" s="46"/>
      <c r="P60" s="46"/>
    </row>
    <row r="61" spans="1:16" s="18" customFormat="1" hidden="1" outlineLevel="1">
      <c r="A61" s="4"/>
      <c r="B61" s="525" t="s">
        <v>508</v>
      </c>
      <c r="C61" s="906"/>
      <c r="D61" s="46"/>
      <c r="E61" s="46"/>
      <c r="F61" s="46"/>
      <c r="G61" s="46"/>
      <c r="H61" s="46"/>
      <c r="I61" s="46"/>
      <c r="J61" s="46"/>
      <c r="K61" s="46"/>
      <c r="L61" s="46"/>
      <c r="M61" s="46"/>
      <c r="N61" s="46"/>
      <c r="O61" s="46"/>
      <c r="P61" s="46"/>
    </row>
    <row r="62" spans="1:16" s="18" customFormat="1" hidden="1" outlineLevel="1">
      <c r="A62" s="4"/>
      <c r="B62" s="525" t="s">
        <v>509</v>
      </c>
      <c r="C62" s="906"/>
      <c r="D62" s="46"/>
      <c r="E62" s="46"/>
      <c r="F62" s="46"/>
      <c r="G62" s="46"/>
      <c r="H62" s="46"/>
      <c r="I62" s="46"/>
      <c r="J62" s="46"/>
      <c r="K62" s="46"/>
      <c r="L62" s="46"/>
      <c r="M62" s="46"/>
      <c r="N62" s="46"/>
      <c r="O62" s="46"/>
      <c r="P62" s="46"/>
    </row>
    <row r="63" spans="1:16" s="18" customFormat="1" hidden="1" outlineLevel="1">
      <c r="A63" s="4"/>
      <c r="B63" s="525" t="s">
        <v>487</v>
      </c>
      <c r="C63" s="906"/>
      <c r="D63" s="46"/>
      <c r="E63" s="46"/>
      <c r="F63" s="46"/>
      <c r="G63" s="46"/>
      <c r="H63" s="46"/>
      <c r="I63" s="46"/>
      <c r="J63" s="46"/>
      <c r="K63" s="46"/>
      <c r="L63" s="46"/>
      <c r="M63" s="46"/>
      <c r="N63" s="46"/>
      <c r="O63" s="46"/>
      <c r="P63" s="46"/>
    </row>
    <row r="64" spans="1:16" s="18" customFormat="1" hidden="1">
      <c r="A64" s="4"/>
      <c r="B64" s="525" t="s">
        <v>510</v>
      </c>
      <c r="C64" s="909"/>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hidden="1">
      <c r="A65" s="72"/>
      <c r="B65" s="484" t="s">
        <v>511</v>
      </c>
      <c r="C65" s="481"/>
      <c r="D65" s="71"/>
      <c r="E65" s="478">
        <f t="shared" ref="E65:M65" si="25">ROUND(SUM(D64*E16+E64*E17)/12,4)</f>
        <v>0</v>
      </c>
      <c r="F65" s="478">
        <f t="shared" si="25"/>
        <v>0</v>
      </c>
      <c r="G65" s="478">
        <f t="shared" si="25"/>
        <v>0</v>
      </c>
      <c r="H65" s="478">
        <f t="shared" si="25"/>
        <v>0</v>
      </c>
      <c r="I65" s="478">
        <f>ROUND(SUM(H64*I16+I64*I17)/12,4)</f>
        <v>0</v>
      </c>
      <c r="J65" s="478">
        <f t="shared" si="25"/>
        <v>0</v>
      </c>
      <c r="K65" s="478">
        <f t="shared" si="25"/>
        <v>0</v>
      </c>
      <c r="L65" s="478">
        <f t="shared" si="25"/>
        <v>0</v>
      </c>
      <c r="M65" s="478">
        <f t="shared" si="25"/>
        <v>0</v>
      </c>
      <c r="N65" s="478">
        <f>ROUND(SUM(M64*N16+N64*N17)/12,4)</f>
        <v>0</v>
      </c>
      <c r="O65" s="478">
        <f t="shared" ref="O65:P65" si="26">ROUND(SUM(N64*O16+O64*O17)/12,4)</f>
        <v>0</v>
      </c>
      <c r="P65" s="478">
        <f t="shared" si="26"/>
        <v>0</v>
      </c>
    </row>
    <row r="66" spans="1:16" s="14" customFormat="1" hidden="1">
      <c r="A66" s="72"/>
      <c r="B66" s="73"/>
      <c r="C66" s="78"/>
      <c r="D66" s="71"/>
      <c r="E66" s="71"/>
      <c r="F66" s="71"/>
      <c r="G66" s="71"/>
      <c r="H66" s="71"/>
      <c r="I66" s="71"/>
      <c r="J66" s="71"/>
      <c r="K66" s="71"/>
      <c r="L66" s="480"/>
      <c r="M66" s="480"/>
      <c r="N66" s="480"/>
      <c r="O66" s="480"/>
      <c r="P66" s="480"/>
    </row>
    <row r="67" spans="1:16" s="64" customFormat="1" hidden="1">
      <c r="A67" s="62"/>
      <c r="B67" s="592">
        <f>'1.  LRAMVA Summary'!B37</f>
        <v>0</v>
      </c>
      <c r="C67" s="908">
        <f>'2. LRAMVA Threshold'!K43</f>
        <v>0</v>
      </c>
      <c r="D67" s="46"/>
      <c r="E67" s="46"/>
      <c r="F67" s="46"/>
      <c r="G67" s="46"/>
      <c r="H67" s="46"/>
      <c r="I67" s="46"/>
      <c r="J67" s="46"/>
      <c r="K67" s="46"/>
      <c r="L67" s="46"/>
      <c r="M67" s="46"/>
      <c r="N67" s="46"/>
      <c r="O67" s="46"/>
      <c r="P67" s="46"/>
    </row>
    <row r="68" spans="1:16" s="18" customFormat="1" hidden="1" outlineLevel="1">
      <c r="A68" s="4"/>
      <c r="B68" s="525" t="s">
        <v>508</v>
      </c>
      <c r="C68" s="906"/>
      <c r="D68" s="46"/>
      <c r="E68" s="46"/>
      <c r="F68" s="46"/>
      <c r="G68" s="46"/>
      <c r="H68" s="46"/>
      <c r="I68" s="46"/>
      <c r="J68" s="46"/>
      <c r="K68" s="46"/>
      <c r="L68" s="46"/>
      <c r="M68" s="46"/>
      <c r="N68" s="46"/>
      <c r="O68" s="46"/>
      <c r="P68" s="46"/>
    </row>
    <row r="69" spans="1:16" s="18" customFormat="1" hidden="1" outlineLevel="1">
      <c r="A69" s="4"/>
      <c r="B69" s="525" t="s">
        <v>509</v>
      </c>
      <c r="C69" s="906"/>
      <c r="D69" s="46"/>
      <c r="E69" s="46"/>
      <c r="F69" s="46"/>
      <c r="G69" s="46"/>
      <c r="H69" s="46"/>
      <c r="I69" s="46"/>
      <c r="J69" s="46"/>
      <c r="K69" s="46"/>
      <c r="L69" s="46"/>
      <c r="M69" s="46"/>
      <c r="N69" s="46"/>
      <c r="O69" s="46"/>
      <c r="P69" s="46"/>
    </row>
    <row r="70" spans="1:16" s="18" customFormat="1" hidden="1" outlineLevel="1">
      <c r="A70" s="4"/>
      <c r="B70" s="525" t="s">
        <v>487</v>
      </c>
      <c r="C70" s="906"/>
      <c r="D70" s="46"/>
      <c r="E70" s="46"/>
      <c r="F70" s="46"/>
      <c r="G70" s="46"/>
      <c r="H70" s="46"/>
      <c r="I70" s="46"/>
      <c r="J70" s="46"/>
      <c r="K70" s="46"/>
      <c r="L70" s="46"/>
      <c r="M70" s="46"/>
      <c r="N70" s="46"/>
      <c r="O70" s="46"/>
      <c r="P70" s="46"/>
    </row>
    <row r="71" spans="1:16" s="18" customFormat="1" hidden="1">
      <c r="A71" s="4"/>
      <c r="B71" s="525" t="s">
        <v>510</v>
      </c>
      <c r="C71" s="909"/>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hidden="1">
      <c r="A72" s="72"/>
      <c r="B72" s="484" t="s">
        <v>511</v>
      </c>
      <c r="C72" s="481"/>
      <c r="D72" s="71"/>
      <c r="E72" s="478">
        <f t="shared" ref="E72:N72" si="29">ROUND(SUM(D71*E16+E71*E17)/12,4)</f>
        <v>0</v>
      </c>
      <c r="F72" s="478">
        <f t="shared" si="29"/>
        <v>0</v>
      </c>
      <c r="G72" s="478">
        <f t="shared" si="29"/>
        <v>0</v>
      </c>
      <c r="H72" s="478">
        <f t="shared" si="29"/>
        <v>0</v>
      </c>
      <c r="I72" s="478">
        <f t="shared" si="29"/>
        <v>0</v>
      </c>
      <c r="J72" s="478">
        <f t="shared" si="29"/>
        <v>0</v>
      </c>
      <c r="K72" s="478">
        <f t="shared" si="29"/>
        <v>0</v>
      </c>
      <c r="L72" s="478">
        <f t="shared" si="29"/>
        <v>0</v>
      </c>
      <c r="M72" s="478">
        <f t="shared" si="29"/>
        <v>0</v>
      </c>
      <c r="N72" s="478">
        <f t="shared" si="29"/>
        <v>0</v>
      </c>
      <c r="O72" s="478">
        <f t="shared" ref="O72" si="30">ROUND(SUM(N71*O16+O71*O17)/12,4)</f>
        <v>0</v>
      </c>
      <c r="P72" s="478">
        <f t="shared" ref="P72" si="31">ROUND(SUM(O71*P16+P71*P17)/12,4)</f>
        <v>0</v>
      </c>
    </row>
    <row r="73" spans="1:16" s="14" customFormat="1" hidden="1">
      <c r="A73" s="72"/>
      <c r="B73" s="475"/>
      <c r="C73" s="481"/>
      <c r="D73" s="71"/>
      <c r="E73" s="478"/>
      <c r="F73" s="478"/>
      <c r="G73" s="478"/>
      <c r="H73" s="478"/>
      <c r="I73" s="478"/>
      <c r="J73" s="478"/>
      <c r="K73" s="478"/>
      <c r="L73" s="478"/>
      <c r="M73" s="478"/>
      <c r="N73" s="478"/>
      <c r="O73" s="478"/>
      <c r="P73" s="478"/>
    </row>
    <row r="74" spans="1:16" s="64" customFormat="1" hidden="1">
      <c r="A74" s="62"/>
      <c r="B74" s="592">
        <f>'1.  LRAMVA Summary'!B38</f>
        <v>0</v>
      </c>
      <c r="C74" s="908">
        <f>'2. LRAMVA Threshold'!L43</f>
        <v>0</v>
      </c>
      <c r="D74" s="46"/>
      <c r="E74" s="46"/>
      <c r="F74" s="46"/>
      <c r="G74" s="46"/>
      <c r="H74" s="46"/>
      <c r="I74" s="46"/>
      <c r="J74" s="46"/>
      <c r="K74" s="46"/>
      <c r="L74" s="46"/>
      <c r="M74" s="46"/>
      <c r="N74" s="46"/>
      <c r="O74" s="46"/>
      <c r="P74" s="46"/>
    </row>
    <row r="75" spans="1:16" s="18" customFormat="1" hidden="1" outlineLevel="1">
      <c r="A75" s="4"/>
      <c r="B75" s="525" t="s">
        <v>508</v>
      </c>
      <c r="C75" s="906"/>
      <c r="D75" s="46"/>
      <c r="E75" s="46"/>
      <c r="F75" s="46"/>
      <c r="G75" s="46"/>
      <c r="H75" s="46"/>
      <c r="I75" s="46"/>
      <c r="J75" s="46"/>
      <c r="K75" s="46"/>
      <c r="L75" s="46"/>
      <c r="M75" s="46"/>
      <c r="N75" s="46"/>
      <c r="O75" s="46"/>
      <c r="P75" s="46"/>
    </row>
    <row r="76" spans="1:16" s="18" customFormat="1" hidden="1" outlineLevel="1">
      <c r="A76" s="4"/>
      <c r="B76" s="525" t="s">
        <v>509</v>
      </c>
      <c r="C76" s="906"/>
      <c r="D76" s="46"/>
      <c r="E76" s="46"/>
      <c r="F76" s="46"/>
      <c r="G76" s="46"/>
      <c r="H76" s="46"/>
      <c r="I76" s="46"/>
      <c r="J76" s="46"/>
      <c r="K76" s="46"/>
      <c r="L76" s="46"/>
      <c r="M76" s="46"/>
      <c r="N76" s="46"/>
      <c r="O76" s="46"/>
      <c r="P76" s="46"/>
    </row>
    <row r="77" spans="1:16" s="18" customFormat="1" hidden="1" outlineLevel="1">
      <c r="A77" s="4"/>
      <c r="B77" s="525" t="s">
        <v>487</v>
      </c>
      <c r="C77" s="906"/>
      <c r="D77" s="46"/>
      <c r="E77" s="46"/>
      <c r="F77" s="46"/>
      <c r="G77" s="46"/>
      <c r="H77" s="46"/>
      <c r="I77" s="46"/>
      <c r="J77" s="46"/>
      <c r="K77" s="46"/>
      <c r="L77" s="46"/>
      <c r="M77" s="46"/>
      <c r="N77" s="46"/>
      <c r="O77" s="46"/>
      <c r="P77" s="46"/>
    </row>
    <row r="78" spans="1:16" s="18" customFormat="1" hidden="1">
      <c r="A78" s="4"/>
      <c r="B78" s="525" t="s">
        <v>510</v>
      </c>
      <c r="C78" s="909"/>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hidden="1">
      <c r="A79" s="72"/>
      <c r="B79" s="484" t="s">
        <v>511</v>
      </c>
      <c r="C79" s="481"/>
      <c r="D79" s="71"/>
      <c r="E79" s="478">
        <f t="shared" ref="E79:M79" si="34">ROUND(SUM(D78*E16+E78*E17)/12,4)</f>
        <v>0</v>
      </c>
      <c r="F79" s="478">
        <f t="shared" si="34"/>
        <v>0</v>
      </c>
      <c r="G79" s="478">
        <f t="shared" si="34"/>
        <v>0</v>
      </c>
      <c r="H79" s="478">
        <f t="shared" si="34"/>
        <v>0</v>
      </c>
      <c r="I79" s="478">
        <f t="shared" si="34"/>
        <v>0</v>
      </c>
      <c r="J79" s="478">
        <f t="shared" si="34"/>
        <v>0</v>
      </c>
      <c r="K79" s="478">
        <f t="shared" si="34"/>
        <v>0</v>
      </c>
      <c r="L79" s="478">
        <f t="shared" si="34"/>
        <v>0</v>
      </c>
      <c r="M79" s="478">
        <f t="shared" si="34"/>
        <v>0</v>
      </c>
      <c r="N79" s="478">
        <f>ROUND(SUM(M78*N16+N78*N17)/12,4)</f>
        <v>0</v>
      </c>
      <c r="O79" s="478">
        <f t="shared" ref="O79:P79" si="35">ROUND(SUM(N78*O16+O78*O17)/12,4)</f>
        <v>0</v>
      </c>
      <c r="P79" s="478">
        <f t="shared" si="35"/>
        <v>0</v>
      </c>
    </row>
    <row r="80" spans="1:16" s="14" customFormat="1" hidden="1">
      <c r="A80" s="72"/>
      <c r="B80" s="475"/>
      <c r="C80" s="481"/>
      <c r="D80" s="71"/>
      <c r="E80" s="478"/>
      <c r="F80" s="478"/>
      <c r="G80" s="478"/>
      <c r="H80" s="478"/>
      <c r="I80" s="478"/>
      <c r="J80" s="478"/>
      <c r="K80" s="478"/>
      <c r="L80" s="478"/>
      <c r="M80" s="478"/>
      <c r="N80" s="478"/>
      <c r="O80" s="478"/>
      <c r="P80" s="478"/>
    </row>
    <row r="81" spans="1:16" s="64" customFormat="1" hidden="1">
      <c r="A81" s="62"/>
      <c r="B81" s="592">
        <f>'1.  LRAMVA Summary'!B39</f>
        <v>0</v>
      </c>
      <c r="C81" s="908">
        <f>'2. LRAMVA Threshold'!M43</f>
        <v>0</v>
      </c>
      <c r="D81" s="46"/>
      <c r="E81" s="46"/>
      <c r="F81" s="46"/>
      <c r="G81" s="46"/>
      <c r="H81" s="46"/>
      <c r="I81" s="46"/>
      <c r="J81" s="46"/>
      <c r="K81" s="46"/>
      <c r="L81" s="46"/>
      <c r="M81" s="46"/>
      <c r="N81" s="46"/>
      <c r="O81" s="46"/>
      <c r="P81" s="46"/>
    </row>
    <row r="82" spans="1:16" s="18" customFormat="1" hidden="1" outlineLevel="1">
      <c r="A82" s="4"/>
      <c r="B82" s="525" t="s">
        <v>508</v>
      </c>
      <c r="C82" s="906"/>
      <c r="D82" s="46"/>
      <c r="E82" s="46"/>
      <c r="F82" s="46"/>
      <c r="G82" s="46"/>
      <c r="H82" s="46"/>
      <c r="I82" s="46"/>
      <c r="J82" s="46"/>
      <c r="K82" s="46"/>
      <c r="L82" s="46"/>
      <c r="M82" s="46"/>
      <c r="N82" s="46"/>
      <c r="O82" s="46"/>
      <c r="P82" s="46"/>
    </row>
    <row r="83" spans="1:16" s="18" customFormat="1" hidden="1" outlineLevel="1">
      <c r="A83" s="4"/>
      <c r="B83" s="525" t="s">
        <v>509</v>
      </c>
      <c r="C83" s="906"/>
      <c r="D83" s="46"/>
      <c r="E83" s="46"/>
      <c r="F83" s="46"/>
      <c r="G83" s="46"/>
      <c r="H83" s="46"/>
      <c r="I83" s="46"/>
      <c r="J83" s="46"/>
      <c r="K83" s="46"/>
      <c r="L83" s="46"/>
      <c r="M83" s="46"/>
      <c r="N83" s="46"/>
      <c r="O83" s="46"/>
      <c r="P83" s="46"/>
    </row>
    <row r="84" spans="1:16" s="18" customFormat="1" hidden="1" outlineLevel="1">
      <c r="A84" s="4"/>
      <c r="B84" s="525" t="s">
        <v>487</v>
      </c>
      <c r="C84" s="906"/>
      <c r="D84" s="46"/>
      <c r="E84" s="46"/>
      <c r="F84" s="46"/>
      <c r="G84" s="46"/>
      <c r="H84" s="46"/>
      <c r="I84" s="46"/>
      <c r="J84" s="46"/>
      <c r="K84" s="46"/>
      <c r="L84" s="46"/>
      <c r="M84" s="46"/>
      <c r="N84" s="46"/>
      <c r="O84" s="46"/>
      <c r="P84" s="46"/>
    </row>
    <row r="85" spans="1:16" s="18" customFormat="1" hidden="1">
      <c r="A85" s="4"/>
      <c r="B85" s="525" t="s">
        <v>510</v>
      </c>
      <c r="C85" s="909"/>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hidden="1">
      <c r="A86" s="72"/>
      <c r="B86" s="484" t="s">
        <v>511</v>
      </c>
      <c r="C86" s="481"/>
      <c r="D86" s="71"/>
      <c r="E86" s="478">
        <f t="shared" ref="E86:N86" si="38">ROUND(SUM(D85*E16+E85*E17)/12,4)</f>
        <v>0</v>
      </c>
      <c r="F86" s="478">
        <f t="shared" si="38"/>
        <v>0</v>
      </c>
      <c r="G86" s="478">
        <f t="shared" si="38"/>
        <v>0</v>
      </c>
      <c r="H86" s="478">
        <f t="shared" si="38"/>
        <v>0</v>
      </c>
      <c r="I86" s="478">
        <f t="shared" si="38"/>
        <v>0</v>
      </c>
      <c r="J86" s="478">
        <f t="shared" si="38"/>
        <v>0</v>
      </c>
      <c r="K86" s="478">
        <f t="shared" si="38"/>
        <v>0</v>
      </c>
      <c r="L86" s="478">
        <f t="shared" si="38"/>
        <v>0</v>
      </c>
      <c r="M86" s="478">
        <f t="shared" si="38"/>
        <v>0</v>
      </c>
      <c r="N86" s="478">
        <f t="shared" si="38"/>
        <v>0</v>
      </c>
      <c r="O86" s="478">
        <f t="shared" ref="O86" si="39">ROUND(SUM(N85*O16+O85*O17)/12,4)</f>
        <v>0</v>
      </c>
      <c r="P86" s="478">
        <f t="shared" ref="P86" si="40">ROUND(SUM(O85*P16+P85*P17)/12,4)</f>
        <v>0</v>
      </c>
    </row>
    <row r="87" spans="1:16" s="14" customFormat="1" hidden="1">
      <c r="A87" s="72"/>
      <c r="B87" s="475"/>
      <c r="C87" s="481"/>
      <c r="D87" s="71"/>
      <c r="E87" s="478"/>
      <c r="F87" s="478"/>
      <c r="G87" s="478"/>
      <c r="H87" s="478"/>
      <c r="I87" s="478"/>
      <c r="J87" s="478"/>
      <c r="K87" s="478"/>
      <c r="L87" s="478"/>
      <c r="M87" s="478"/>
      <c r="N87" s="478"/>
      <c r="O87" s="478"/>
      <c r="P87" s="478"/>
    </row>
    <row r="88" spans="1:16" s="64" customFormat="1" hidden="1">
      <c r="A88" s="62"/>
      <c r="B88" s="592">
        <f>'1.  LRAMVA Summary'!B40</f>
        <v>0</v>
      </c>
      <c r="C88" s="908">
        <f>'2. LRAMVA Threshold'!N43</f>
        <v>0</v>
      </c>
      <c r="D88" s="46"/>
      <c r="E88" s="46"/>
      <c r="F88" s="46"/>
      <c r="G88" s="46"/>
      <c r="H88" s="46"/>
      <c r="I88" s="46"/>
      <c r="J88" s="46"/>
      <c r="K88" s="46"/>
      <c r="L88" s="46"/>
      <c r="M88" s="46"/>
      <c r="N88" s="46"/>
      <c r="O88" s="46"/>
      <c r="P88" s="46"/>
    </row>
    <row r="89" spans="1:16" s="18" customFormat="1" hidden="1" outlineLevel="1">
      <c r="A89" s="4"/>
      <c r="B89" s="525" t="s">
        <v>508</v>
      </c>
      <c r="C89" s="906"/>
      <c r="D89" s="46"/>
      <c r="E89" s="46"/>
      <c r="F89" s="46"/>
      <c r="G89" s="46"/>
      <c r="H89" s="46"/>
      <c r="I89" s="46"/>
      <c r="J89" s="46"/>
      <c r="K89" s="46"/>
      <c r="L89" s="46"/>
      <c r="M89" s="46"/>
      <c r="N89" s="46"/>
      <c r="O89" s="46"/>
      <c r="P89" s="46"/>
    </row>
    <row r="90" spans="1:16" s="18" customFormat="1" hidden="1" outlineLevel="1">
      <c r="A90" s="4"/>
      <c r="B90" s="525" t="s">
        <v>509</v>
      </c>
      <c r="C90" s="906"/>
      <c r="D90" s="46"/>
      <c r="E90" s="46"/>
      <c r="F90" s="46"/>
      <c r="G90" s="46"/>
      <c r="H90" s="46"/>
      <c r="I90" s="46"/>
      <c r="J90" s="46"/>
      <c r="K90" s="46"/>
      <c r="L90" s="46"/>
      <c r="M90" s="46"/>
      <c r="N90" s="46"/>
      <c r="O90" s="46"/>
      <c r="P90" s="46"/>
    </row>
    <row r="91" spans="1:16" s="18" customFormat="1" hidden="1" outlineLevel="1">
      <c r="A91" s="4"/>
      <c r="B91" s="525" t="s">
        <v>487</v>
      </c>
      <c r="C91" s="906"/>
      <c r="D91" s="46"/>
      <c r="E91" s="46"/>
      <c r="F91" s="46"/>
      <c r="G91" s="46"/>
      <c r="H91" s="46"/>
      <c r="I91" s="46"/>
      <c r="J91" s="46"/>
      <c r="K91" s="46"/>
      <c r="L91" s="46"/>
      <c r="M91" s="46"/>
      <c r="N91" s="46"/>
      <c r="O91" s="46"/>
      <c r="P91" s="46"/>
    </row>
    <row r="92" spans="1:16" s="18" customFormat="1" hidden="1">
      <c r="A92" s="4"/>
      <c r="B92" s="525" t="s">
        <v>510</v>
      </c>
      <c r="C92" s="909"/>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hidden="1">
      <c r="A93" s="72"/>
      <c r="B93" s="484" t="s">
        <v>511</v>
      </c>
      <c r="C93" s="481"/>
      <c r="D93" s="71"/>
      <c r="E93" s="478">
        <f t="shared" ref="E93:M93" si="43">ROUND(SUM(D92*E16+E92*E17)/12,4)</f>
        <v>0</v>
      </c>
      <c r="F93" s="478">
        <f t="shared" si="43"/>
        <v>0</v>
      </c>
      <c r="G93" s="478">
        <f t="shared" si="43"/>
        <v>0</v>
      </c>
      <c r="H93" s="478">
        <f t="shared" si="43"/>
        <v>0</v>
      </c>
      <c r="I93" s="478">
        <f t="shared" si="43"/>
        <v>0</v>
      </c>
      <c r="J93" s="478">
        <f t="shared" si="43"/>
        <v>0</v>
      </c>
      <c r="K93" s="478">
        <f t="shared" si="43"/>
        <v>0</v>
      </c>
      <c r="L93" s="478">
        <f t="shared" si="43"/>
        <v>0</v>
      </c>
      <c r="M93" s="478">
        <f t="shared" si="43"/>
        <v>0</v>
      </c>
      <c r="N93" s="478">
        <f>ROUND(SUM(M92*N16+N92*N17)/12,4)</f>
        <v>0</v>
      </c>
      <c r="O93" s="478">
        <f t="shared" ref="O93:P93" si="44">ROUND(SUM(N92*O16+O92*O17)/12,4)</f>
        <v>0</v>
      </c>
      <c r="P93" s="478">
        <f t="shared" si="44"/>
        <v>0</v>
      </c>
    </row>
    <row r="94" spans="1:16" s="14" customFormat="1" hidden="1">
      <c r="A94" s="72"/>
      <c r="B94" s="475"/>
      <c r="C94" s="481"/>
      <c r="D94" s="71"/>
      <c r="E94" s="478"/>
      <c r="F94" s="478"/>
      <c r="G94" s="478"/>
      <c r="H94" s="478"/>
      <c r="I94" s="478"/>
      <c r="J94" s="478"/>
      <c r="K94" s="478"/>
      <c r="L94" s="478"/>
      <c r="M94" s="478"/>
      <c r="N94" s="478"/>
      <c r="O94" s="478"/>
      <c r="P94" s="478"/>
    </row>
    <row r="95" spans="1:16" s="64" customFormat="1" hidden="1">
      <c r="A95" s="62"/>
      <c r="B95" s="592">
        <f>'1.  LRAMVA Summary'!B41</f>
        <v>0</v>
      </c>
      <c r="C95" s="908">
        <f>'2. LRAMVA Threshold'!O43</f>
        <v>0</v>
      </c>
      <c r="D95" s="46"/>
      <c r="E95" s="46"/>
      <c r="F95" s="46"/>
      <c r="G95" s="46"/>
      <c r="H95" s="46"/>
      <c r="I95" s="46"/>
      <c r="J95" s="46"/>
      <c r="K95" s="46"/>
      <c r="L95" s="46"/>
      <c r="M95" s="46"/>
      <c r="N95" s="46"/>
      <c r="O95" s="46"/>
      <c r="P95" s="46"/>
    </row>
    <row r="96" spans="1:16" s="18" customFormat="1" hidden="1" outlineLevel="1">
      <c r="A96" s="4"/>
      <c r="B96" s="525" t="s">
        <v>508</v>
      </c>
      <c r="C96" s="906"/>
      <c r="D96" s="46"/>
      <c r="E96" s="46"/>
      <c r="F96" s="46"/>
      <c r="G96" s="46"/>
      <c r="H96" s="46"/>
      <c r="I96" s="46"/>
      <c r="J96" s="46"/>
      <c r="K96" s="46"/>
      <c r="L96" s="46"/>
      <c r="M96" s="46"/>
      <c r="N96" s="46"/>
      <c r="O96" s="46"/>
      <c r="P96" s="46"/>
    </row>
    <row r="97" spans="1:16" s="18" customFormat="1" hidden="1" outlineLevel="1">
      <c r="A97" s="4"/>
      <c r="B97" s="525" t="s">
        <v>509</v>
      </c>
      <c r="C97" s="906"/>
      <c r="D97" s="46"/>
      <c r="E97" s="46"/>
      <c r="F97" s="46"/>
      <c r="G97" s="46"/>
      <c r="H97" s="46"/>
      <c r="I97" s="46"/>
      <c r="J97" s="46"/>
      <c r="K97" s="46"/>
      <c r="L97" s="46"/>
      <c r="M97" s="46"/>
      <c r="N97" s="46"/>
      <c r="O97" s="46"/>
      <c r="P97" s="46"/>
    </row>
    <row r="98" spans="1:16" s="18" customFormat="1" hidden="1" outlineLevel="1">
      <c r="A98" s="4"/>
      <c r="B98" s="525" t="s">
        <v>487</v>
      </c>
      <c r="C98" s="906"/>
      <c r="D98" s="46"/>
      <c r="E98" s="46"/>
      <c r="F98" s="46"/>
      <c r="G98" s="46"/>
      <c r="H98" s="46"/>
      <c r="I98" s="46"/>
      <c r="J98" s="46"/>
      <c r="K98" s="46"/>
      <c r="L98" s="46"/>
      <c r="M98" s="46"/>
      <c r="N98" s="46"/>
      <c r="O98" s="46"/>
      <c r="P98" s="46"/>
    </row>
    <row r="99" spans="1:16" s="18" customFormat="1" hidden="1">
      <c r="A99" s="4"/>
      <c r="B99" s="525" t="s">
        <v>510</v>
      </c>
      <c r="C99" s="909"/>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hidden="1">
      <c r="A100" s="72"/>
      <c r="B100" s="484" t="s">
        <v>511</v>
      </c>
      <c r="C100" s="481"/>
      <c r="D100" s="71"/>
      <c r="E100" s="478">
        <f t="shared" ref="E100:M100" si="47">ROUND(SUM(D99*E16+E99*E17)/12,4)</f>
        <v>0</v>
      </c>
      <c r="F100" s="478">
        <f t="shared" si="47"/>
        <v>0</v>
      </c>
      <c r="G100" s="478">
        <f t="shared" si="47"/>
        <v>0</v>
      </c>
      <c r="H100" s="478">
        <f t="shared" si="47"/>
        <v>0</v>
      </c>
      <c r="I100" s="478">
        <f t="shared" si="47"/>
        <v>0</v>
      </c>
      <c r="J100" s="478">
        <f t="shared" si="47"/>
        <v>0</v>
      </c>
      <c r="K100" s="478">
        <f t="shared" si="47"/>
        <v>0</v>
      </c>
      <c r="L100" s="478">
        <f t="shared" si="47"/>
        <v>0</v>
      </c>
      <c r="M100" s="478">
        <f t="shared" si="47"/>
        <v>0</v>
      </c>
      <c r="N100" s="478">
        <f>ROUND(SUM(M99*N16+N99*N17)/12,4)</f>
        <v>0</v>
      </c>
      <c r="O100" s="478">
        <f t="shared" ref="O100:P100" si="48">ROUND(SUM(N99*O16+O99*O17)/12,4)</f>
        <v>0</v>
      </c>
      <c r="P100" s="478">
        <f t="shared" si="48"/>
        <v>0</v>
      </c>
    </row>
    <row r="101" spans="1:16" s="14" customFormat="1" hidden="1">
      <c r="A101" s="72"/>
      <c r="B101" s="475"/>
      <c r="C101" s="481"/>
      <c r="D101" s="71"/>
      <c r="E101" s="478"/>
      <c r="F101" s="478"/>
      <c r="G101" s="478"/>
      <c r="H101" s="478"/>
      <c r="I101" s="478"/>
      <c r="J101" s="478"/>
      <c r="K101" s="478"/>
      <c r="L101" s="478"/>
      <c r="M101" s="478"/>
      <c r="N101" s="478"/>
      <c r="O101" s="478"/>
      <c r="P101" s="478"/>
    </row>
    <row r="102" spans="1:16" s="64" customFormat="1" hidden="1">
      <c r="A102" s="62"/>
      <c r="B102" s="592">
        <f>'1.  LRAMVA Summary'!B42</f>
        <v>0</v>
      </c>
      <c r="C102" s="908">
        <f>'2. LRAMVA Threshold'!P43</f>
        <v>0</v>
      </c>
      <c r="D102" s="46"/>
      <c r="E102" s="46"/>
      <c r="F102" s="46"/>
      <c r="G102" s="46"/>
      <c r="H102" s="46"/>
      <c r="I102" s="46"/>
      <c r="J102" s="46"/>
      <c r="K102" s="46"/>
      <c r="L102" s="46"/>
      <c r="M102" s="46"/>
      <c r="N102" s="46"/>
      <c r="O102" s="46"/>
      <c r="P102" s="46"/>
    </row>
    <row r="103" spans="1:16" s="18" customFormat="1" hidden="1" outlineLevel="1">
      <c r="A103" s="4"/>
      <c r="B103" s="525" t="s">
        <v>508</v>
      </c>
      <c r="C103" s="906"/>
      <c r="D103" s="46"/>
      <c r="E103" s="46"/>
      <c r="F103" s="46"/>
      <c r="G103" s="46"/>
      <c r="H103" s="46"/>
      <c r="I103" s="46"/>
      <c r="J103" s="46"/>
      <c r="K103" s="46"/>
      <c r="L103" s="46"/>
      <c r="M103" s="46"/>
      <c r="N103" s="46"/>
      <c r="O103" s="46"/>
      <c r="P103" s="46"/>
    </row>
    <row r="104" spans="1:16" s="18" customFormat="1" hidden="1" outlineLevel="1">
      <c r="A104" s="4"/>
      <c r="B104" s="525" t="s">
        <v>509</v>
      </c>
      <c r="C104" s="906"/>
      <c r="D104" s="46"/>
      <c r="E104" s="46"/>
      <c r="F104" s="46"/>
      <c r="G104" s="46"/>
      <c r="H104" s="46"/>
      <c r="I104" s="46"/>
      <c r="J104" s="46"/>
      <c r="K104" s="46"/>
      <c r="L104" s="46"/>
      <c r="M104" s="46"/>
      <c r="N104" s="46"/>
      <c r="O104" s="46"/>
      <c r="P104" s="46"/>
    </row>
    <row r="105" spans="1:16" s="18" customFormat="1" hidden="1" outlineLevel="1">
      <c r="A105" s="4"/>
      <c r="B105" s="525" t="s">
        <v>487</v>
      </c>
      <c r="C105" s="906"/>
      <c r="D105" s="46"/>
      <c r="E105" s="46"/>
      <c r="F105" s="46"/>
      <c r="G105" s="46"/>
      <c r="H105" s="46"/>
      <c r="I105" s="46"/>
      <c r="J105" s="46"/>
      <c r="K105" s="46"/>
      <c r="L105" s="46"/>
      <c r="M105" s="46"/>
      <c r="N105" s="46"/>
      <c r="O105" s="46"/>
      <c r="P105" s="46"/>
    </row>
    <row r="106" spans="1:16" s="18" customFormat="1" hidden="1">
      <c r="A106" s="4"/>
      <c r="B106" s="525" t="s">
        <v>510</v>
      </c>
      <c r="C106" s="909"/>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hidden="1">
      <c r="A107" s="72"/>
      <c r="B107" s="484" t="s">
        <v>511</v>
      </c>
      <c r="C107" s="481"/>
      <c r="D107" s="71"/>
      <c r="E107" s="478">
        <f t="shared" ref="E107:M107" si="51">ROUND(SUM(D106*E16+E106*E17)/12,4)</f>
        <v>0</v>
      </c>
      <c r="F107" s="478">
        <f t="shared" si="51"/>
        <v>0</v>
      </c>
      <c r="G107" s="478">
        <f t="shared" si="51"/>
        <v>0</v>
      </c>
      <c r="H107" s="478">
        <f t="shared" si="51"/>
        <v>0</v>
      </c>
      <c r="I107" s="478">
        <f t="shared" si="51"/>
        <v>0</v>
      </c>
      <c r="J107" s="478">
        <f t="shared" si="51"/>
        <v>0</v>
      </c>
      <c r="K107" s="478">
        <f t="shared" si="51"/>
        <v>0</v>
      </c>
      <c r="L107" s="478">
        <f t="shared" si="51"/>
        <v>0</v>
      </c>
      <c r="M107" s="478">
        <f t="shared" si="51"/>
        <v>0</v>
      </c>
      <c r="N107" s="478">
        <f>ROUND(SUM(M106*N16+N106*N17)/12,4)</f>
        <v>0</v>
      </c>
      <c r="O107" s="478">
        <f t="shared" ref="O107:P107" si="52">ROUND(SUM(N106*O16+O106*O17)/12,4)</f>
        <v>0</v>
      </c>
      <c r="P107" s="478">
        <f t="shared" si="52"/>
        <v>0</v>
      </c>
    </row>
    <row r="108" spans="1:16" s="14" customFormat="1" hidden="1">
      <c r="A108" s="72"/>
      <c r="B108" s="475"/>
      <c r="C108" s="481"/>
      <c r="D108" s="71"/>
      <c r="E108" s="478"/>
      <c r="F108" s="478"/>
      <c r="G108" s="478"/>
      <c r="H108" s="478"/>
      <c r="I108" s="478"/>
      <c r="J108" s="478"/>
      <c r="K108" s="478"/>
      <c r="L108" s="478"/>
      <c r="M108" s="478"/>
      <c r="N108" s="478"/>
      <c r="O108" s="478"/>
      <c r="P108" s="478"/>
    </row>
    <row r="109" spans="1:16" s="64" customFormat="1" hidden="1">
      <c r="A109" s="62"/>
      <c r="B109" s="592">
        <f>'1.  LRAMVA Summary'!B43</f>
        <v>0</v>
      </c>
      <c r="C109" s="908">
        <f>'2. LRAMVA Threshold'!Q43</f>
        <v>0</v>
      </c>
      <c r="D109" s="46"/>
      <c r="E109" s="46"/>
      <c r="F109" s="46"/>
      <c r="G109" s="46"/>
      <c r="H109" s="46"/>
      <c r="I109" s="46"/>
      <c r="J109" s="46"/>
      <c r="K109" s="46"/>
      <c r="L109" s="46"/>
      <c r="M109" s="46"/>
      <c r="N109" s="46"/>
      <c r="O109" s="46"/>
      <c r="P109" s="46"/>
    </row>
    <row r="110" spans="1:16" s="18" customFormat="1" hidden="1" outlineLevel="1">
      <c r="A110" s="4"/>
      <c r="B110" s="525" t="s">
        <v>508</v>
      </c>
      <c r="C110" s="906"/>
      <c r="D110" s="46"/>
      <c r="E110" s="46"/>
      <c r="F110" s="46"/>
      <c r="G110" s="46"/>
      <c r="H110" s="46"/>
      <c r="I110" s="46"/>
      <c r="J110" s="46"/>
      <c r="K110" s="46"/>
      <c r="L110" s="46"/>
      <c r="M110" s="46"/>
      <c r="N110" s="46"/>
      <c r="O110" s="46"/>
      <c r="P110" s="46"/>
    </row>
    <row r="111" spans="1:16" s="18" customFormat="1" hidden="1" outlineLevel="1">
      <c r="A111" s="4"/>
      <c r="B111" s="525" t="s">
        <v>509</v>
      </c>
      <c r="C111" s="906"/>
      <c r="D111" s="46"/>
      <c r="E111" s="46"/>
      <c r="F111" s="46"/>
      <c r="G111" s="46"/>
      <c r="H111" s="46"/>
      <c r="I111" s="46"/>
      <c r="J111" s="46"/>
      <c r="K111" s="46"/>
      <c r="L111" s="46"/>
      <c r="M111" s="46"/>
      <c r="N111" s="46"/>
      <c r="O111" s="46"/>
      <c r="P111" s="46"/>
    </row>
    <row r="112" spans="1:16" s="18" customFormat="1" hidden="1" outlineLevel="1">
      <c r="A112" s="4"/>
      <c r="B112" s="525" t="s">
        <v>487</v>
      </c>
      <c r="C112" s="906"/>
      <c r="D112" s="46"/>
      <c r="E112" s="46"/>
      <c r="F112" s="46"/>
      <c r="G112" s="46"/>
      <c r="H112" s="46"/>
      <c r="I112" s="46"/>
      <c r="J112" s="46"/>
      <c r="K112" s="46"/>
      <c r="L112" s="46"/>
      <c r="M112" s="46"/>
      <c r="N112" s="46"/>
      <c r="O112" s="46"/>
      <c r="P112" s="46"/>
    </row>
    <row r="113" spans="1:16" s="18" customFormat="1" hidden="1">
      <c r="A113" s="4"/>
      <c r="B113" s="525" t="s">
        <v>510</v>
      </c>
      <c r="C113" s="909"/>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hidden="1">
      <c r="A114" s="72"/>
      <c r="B114" s="484" t="s">
        <v>511</v>
      </c>
      <c r="C114" s="481"/>
      <c r="D114" s="71"/>
      <c r="E114" s="478">
        <f t="shared" ref="E114:M114" si="55">ROUND(SUM(D113*E16+E113*E17)/12,4)</f>
        <v>0</v>
      </c>
      <c r="F114" s="478">
        <f t="shared" si="55"/>
        <v>0</v>
      </c>
      <c r="G114" s="478">
        <f t="shared" si="55"/>
        <v>0</v>
      </c>
      <c r="H114" s="478">
        <f t="shared" si="55"/>
        <v>0</v>
      </c>
      <c r="I114" s="478">
        <f t="shared" si="55"/>
        <v>0</v>
      </c>
      <c r="J114" s="478">
        <f t="shared" si="55"/>
        <v>0</v>
      </c>
      <c r="K114" s="478">
        <f t="shared" si="55"/>
        <v>0</v>
      </c>
      <c r="L114" s="478">
        <f t="shared" si="55"/>
        <v>0</v>
      </c>
      <c r="M114" s="478">
        <f t="shared" si="55"/>
        <v>0</v>
      </c>
      <c r="N114" s="478">
        <f>ROUND(SUM(M113*N16+N113*N17)/12,4)</f>
        <v>0</v>
      </c>
      <c r="O114" s="478">
        <f t="shared" ref="O114:P114" si="56">ROUND(SUM(N113*O16+O113*O17)/12,4)</f>
        <v>0</v>
      </c>
      <c r="P114" s="478">
        <f t="shared" si="56"/>
        <v>0</v>
      </c>
    </row>
    <row r="115" spans="1:16" s="70" customFormat="1" ht="14.25" hidden="1">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599</v>
      </c>
      <c r="C116" s="96"/>
      <c r="D116" s="489"/>
      <c r="E116" s="489"/>
      <c r="F116" s="489"/>
      <c r="G116" s="489"/>
      <c r="H116" s="489"/>
      <c r="I116" s="489"/>
      <c r="J116" s="489"/>
      <c r="K116" s="489"/>
      <c r="L116" s="489"/>
      <c r="M116" s="489"/>
      <c r="N116" s="489"/>
      <c r="O116" s="489"/>
      <c r="P116" s="489"/>
    </row>
    <row r="119" spans="1:16" ht="15.75">
      <c r="B119" s="116" t="s">
        <v>481</v>
      </c>
      <c r="J119" s="18"/>
    </row>
    <row r="120" spans="1:16" s="14" customFormat="1" ht="75.75" customHeight="1">
      <c r="A120" s="72"/>
      <c r="B120" s="913" t="s">
        <v>650</v>
      </c>
      <c r="C120" s="913"/>
      <c r="D120" s="913"/>
      <c r="E120" s="913"/>
      <c r="F120" s="913"/>
      <c r="G120" s="913"/>
      <c r="H120" s="913"/>
      <c r="I120" s="913"/>
      <c r="J120" s="913"/>
      <c r="K120" s="913"/>
      <c r="L120" s="913"/>
      <c r="M120" s="913"/>
      <c r="N120" s="913"/>
      <c r="O120" s="913"/>
      <c r="P120" s="913"/>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GS&gt;50 kW</v>
      </c>
      <c r="F122" s="241" t="str">
        <f>'1.  LRAMVA Summary'!G53</f>
        <v>Streetlighting</v>
      </c>
      <c r="G122" s="241" t="str">
        <f>'1.  LRAMVA Summary'!H53</f>
        <v>USL</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kWh</v>
      </c>
      <c r="H123" s="575">
        <f>'1.  LRAMVA Summary'!I54</f>
        <v>0</v>
      </c>
      <c r="I123" s="575">
        <f>'1.  LRAMVA Summary'!J54</f>
        <v>0</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1.7100000000000001E-2</v>
      </c>
      <c r="D124" s="668">
        <f>HLOOKUP(B124,$E$15:$P$114,16,FALSE)</f>
        <v>1.11E-2</v>
      </c>
      <c r="E124" s="669">
        <f t="shared" ref="E124:E135" si="57">HLOOKUP(B124,$E$15:$P$114,23,FALSE)</f>
        <v>2.504</v>
      </c>
      <c r="F124" s="668">
        <f t="shared" ref="F124:F135" si="58">HLOOKUP(B124,$E$15:$P$114,30,FALSE)</f>
        <v>12.955299999999999</v>
      </c>
      <c r="G124" s="669">
        <f t="shared" ref="G124:G135" si="59">HLOOKUP(B124,$E$15:$P$114,37,FALSE)</f>
        <v>1.5699999999999999E-2</v>
      </c>
      <c r="H124" s="668">
        <f t="shared" ref="H124:H135" si="60">HLOOKUP(B124,$E$15:$P$114,44,FALSE)</f>
        <v>0</v>
      </c>
      <c r="I124" s="669">
        <f t="shared" ref="I124:I135" si="61">HLOOKUP(B124,$E$15:$P$114,51,FALSE)</f>
        <v>0</v>
      </c>
      <c r="J124" s="669">
        <f t="shared" ref="J124:J135" si="62">HLOOKUP(B124,$E$15:$P$114,58,FALSE)</f>
        <v>0</v>
      </c>
      <c r="K124" s="669">
        <f t="shared" ref="K124:K135" si="63">HLOOKUP(B124,$E$15:$P$114,65,FALSE)</f>
        <v>0</v>
      </c>
      <c r="L124" s="669">
        <f t="shared" ref="L124:L135" si="64">HLOOKUP(B124,$E$15:$P$114,72,FALSE)</f>
        <v>0</v>
      </c>
      <c r="M124" s="669">
        <f t="shared" ref="M124:M135" si="65">HLOOKUP(B124,$E$15:$P$114,79,FALSE)</f>
        <v>0</v>
      </c>
      <c r="N124" s="669">
        <f t="shared" ref="N124:N135" si="66">HLOOKUP(B124,$E$15:$P$114,86,FALSE)</f>
        <v>0</v>
      </c>
      <c r="O124" s="669">
        <f t="shared" ref="O124:O135" si="67">HLOOKUP(B124,$E$15:$P$114,93,FALSE)</f>
        <v>0</v>
      </c>
      <c r="P124" s="669">
        <f t="shared" ref="P124:P135" si="68">HLOOKUP(B124,$E$15:$P$114,100,FALSE)</f>
        <v>0</v>
      </c>
    </row>
    <row r="125" spans="1:16">
      <c r="B125" s="491">
        <v>2012</v>
      </c>
      <c r="C125" s="670">
        <f>HLOOKUP(B125,$E$15:$P$114,9,FALSE)</f>
        <v>1.6799999999999999E-2</v>
      </c>
      <c r="D125" s="671">
        <f>HLOOKUP(B125,$E$15:$P$114,16,FALSE)</f>
        <v>1.12E-2</v>
      </c>
      <c r="E125" s="672">
        <f t="shared" si="57"/>
        <v>2.6152000000000002</v>
      </c>
      <c r="F125" s="671">
        <f t="shared" si="58"/>
        <v>13.776899999999999</v>
      </c>
      <c r="G125" s="672">
        <f t="shared" si="59"/>
        <v>1.7000000000000001E-2</v>
      </c>
      <c r="H125" s="671">
        <f t="shared" si="60"/>
        <v>0</v>
      </c>
      <c r="I125" s="672">
        <f t="shared" si="61"/>
        <v>0</v>
      </c>
      <c r="J125" s="672">
        <f t="shared" si="62"/>
        <v>0</v>
      </c>
      <c r="K125" s="672">
        <f t="shared" si="63"/>
        <v>0</v>
      </c>
      <c r="L125" s="672">
        <f t="shared" si="64"/>
        <v>0</v>
      </c>
      <c r="M125" s="672">
        <f t="shared" si="65"/>
        <v>0</v>
      </c>
      <c r="N125" s="672">
        <f t="shared" si="66"/>
        <v>0</v>
      </c>
      <c r="O125" s="672">
        <f t="shared" si="67"/>
        <v>0</v>
      </c>
      <c r="P125" s="672">
        <f t="shared" si="68"/>
        <v>0</v>
      </c>
    </row>
    <row r="126" spans="1:16">
      <c r="B126" s="491">
        <v>2013</v>
      </c>
      <c r="C126" s="670">
        <f>HLOOKUP(B126,$E$15:$P$114,9,FALSE)</f>
        <v>1.7600000000000001E-2</v>
      </c>
      <c r="D126" s="671">
        <f>HLOOKUP(B126,$E$15:$P$114,16,FALSE)</f>
        <v>1.18E-2</v>
      </c>
      <c r="E126" s="672">
        <f t="shared" si="57"/>
        <v>2.7355</v>
      </c>
      <c r="F126" s="671">
        <f t="shared" si="58"/>
        <v>13.9131</v>
      </c>
      <c r="G126" s="672">
        <f t="shared" si="59"/>
        <v>1.4200000000000001E-2</v>
      </c>
      <c r="H126" s="671">
        <f t="shared" si="60"/>
        <v>0</v>
      </c>
      <c r="I126" s="672">
        <f t="shared" si="61"/>
        <v>0</v>
      </c>
      <c r="J126" s="672">
        <f t="shared" si="62"/>
        <v>0</v>
      </c>
      <c r="K126" s="672">
        <f t="shared" si="63"/>
        <v>0</v>
      </c>
      <c r="L126" s="672">
        <f t="shared" si="64"/>
        <v>0</v>
      </c>
      <c r="M126" s="672">
        <f t="shared" si="65"/>
        <v>0</v>
      </c>
      <c r="N126" s="672">
        <f t="shared" si="66"/>
        <v>0</v>
      </c>
      <c r="O126" s="672">
        <f t="shared" si="67"/>
        <v>0</v>
      </c>
      <c r="P126" s="672">
        <f t="shared" si="68"/>
        <v>0</v>
      </c>
    </row>
    <row r="127" spans="1:16">
      <c r="B127" s="491">
        <v>2014</v>
      </c>
      <c r="C127" s="779">
        <f t="shared" ref="C127:C135" si="69">HLOOKUP(B127,$E$15:$P$114,9,FALSE)</f>
        <v>1.9699999999999999E-2</v>
      </c>
      <c r="D127" s="820">
        <f t="shared" ref="D127:D134" si="70">HLOOKUP(B127,$E$15:$P$114,16,FALSE)</f>
        <v>1.34E-2</v>
      </c>
      <c r="E127" s="672">
        <f t="shared" si="57"/>
        <v>3.1166999999999998</v>
      </c>
      <c r="F127" s="671">
        <f t="shared" si="58"/>
        <v>14.521699999999999</v>
      </c>
      <c r="G127" s="672">
        <f t="shared" si="59"/>
        <v>8.8999999999999999E-3</v>
      </c>
      <c r="H127" s="671">
        <f t="shared" si="60"/>
        <v>0</v>
      </c>
      <c r="I127" s="672">
        <f t="shared" si="61"/>
        <v>0</v>
      </c>
      <c r="J127" s="672">
        <f t="shared" si="62"/>
        <v>0</v>
      </c>
      <c r="K127" s="672">
        <f t="shared" si="63"/>
        <v>0</v>
      </c>
      <c r="L127" s="672">
        <f t="shared" si="64"/>
        <v>0</v>
      </c>
      <c r="M127" s="672">
        <f t="shared" si="65"/>
        <v>0</v>
      </c>
      <c r="N127" s="672">
        <f t="shared" si="66"/>
        <v>0</v>
      </c>
      <c r="O127" s="672">
        <f t="shared" si="67"/>
        <v>0</v>
      </c>
      <c r="P127" s="672">
        <f t="shared" si="68"/>
        <v>0</v>
      </c>
    </row>
    <row r="128" spans="1:16">
      <c r="B128" s="491">
        <v>2015</v>
      </c>
      <c r="C128" s="670">
        <f t="shared" si="69"/>
        <v>1.9800000000000002E-2</v>
      </c>
      <c r="D128" s="671">
        <f t="shared" si="70"/>
        <v>1.34E-2</v>
      </c>
      <c r="E128" s="672">
        <f t="shared" si="57"/>
        <v>3.1553</v>
      </c>
      <c r="F128" s="671">
        <f t="shared" si="58"/>
        <v>14.715299999999999</v>
      </c>
      <c r="G128" s="672">
        <f t="shared" si="59"/>
        <v>1.1599999999999999E-2</v>
      </c>
      <c r="H128" s="671">
        <f t="shared" si="60"/>
        <v>0</v>
      </c>
      <c r="I128" s="672">
        <f t="shared" si="61"/>
        <v>0</v>
      </c>
      <c r="J128" s="672">
        <f t="shared" si="62"/>
        <v>0</v>
      </c>
      <c r="K128" s="672">
        <f t="shared" si="63"/>
        <v>0</v>
      </c>
      <c r="L128" s="672">
        <f t="shared" si="64"/>
        <v>0</v>
      </c>
      <c r="M128" s="672">
        <f t="shared" si="65"/>
        <v>0</v>
      </c>
      <c r="N128" s="672">
        <f t="shared" si="66"/>
        <v>0</v>
      </c>
      <c r="O128" s="672">
        <f t="shared" si="67"/>
        <v>0</v>
      </c>
      <c r="P128" s="672">
        <f t="shared" si="68"/>
        <v>0</v>
      </c>
    </row>
    <row r="129" spans="1:16">
      <c r="B129" s="491">
        <v>2016</v>
      </c>
      <c r="C129" s="779">
        <f t="shared" si="69"/>
        <v>1.6799999999999999E-2</v>
      </c>
      <c r="D129" s="671">
        <f t="shared" si="70"/>
        <v>1.37E-2</v>
      </c>
      <c r="E129" s="672">
        <f t="shared" si="57"/>
        <v>3.2206000000000001</v>
      </c>
      <c r="F129" s="671">
        <f t="shared" si="58"/>
        <v>15.076599999999999</v>
      </c>
      <c r="G129" s="672">
        <f t="shared" si="59"/>
        <v>1.18E-2</v>
      </c>
      <c r="H129" s="671">
        <f t="shared" si="60"/>
        <v>0</v>
      </c>
      <c r="I129" s="672">
        <f t="shared" si="61"/>
        <v>0</v>
      </c>
      <c r="J129" s="672">
        <f t="shared" si="62"/>
        <v>0</v>
      </c>
      <c r="K129" s="672">
        <f t="shared" si="63"/>
        <v>0</v>
      </c>
      <c r="L129" s="672">
        <f t="shared" si="64"/>
        <v>0</v>
      </c>
      <c r="M129" s="672">
        <f t="shared" si="65"/>
        <v>0</v>
      </c>
      <c r="N129" s="672">
        <f t="shared" si="66"/>
        <v>0</v>
      </c>
      <c r="O129" s="672">
        <f t="shared" si="67"/>
        <v>0</v>
      </c>
      <c r="P129" s="672">
        <f t="shared" si="68"/>
        <v>0</v>
      </c>
    </row>
    <row r="130" spans="1:16">
      <c r="B130" s="491">
        <v>2017</v>
      </c>
      <c r="C130" s="821">
        <f t="shared" si="69"/>
        <v>1.1900000000000001E-2</v>
      </c>
      <c r="D130" s="820">
        <f t="shared" si="70"/>
        <v>1.3899999999999999E-2</v>
      </c>
      <c r="E130" s="672">
        <f t="shared" si="57"/>
        <v>3.2837999999999998</v>
      </c>
      <c r="F130" s="671">
        <f t="shared" si="58"/>
        <v>15.401</v>
      </c>
      <c r="G130" s="672">
        <f t="shared" si="59"/>
        <v>1.2E-2</v>
      </c>
      <c r="H130" s="671">
        <f t="shared" si="60"/>
        <v>0</v>
      </c>
      <c r="I130" s="672">
        <f t="shared" si="61"/>
        <v>0</v>
      </c>
      <c r="J130" s="672">
        <f t="shared" si="62"/>
        <v>0</v>
      </c>
      <c r="K130" s="672">
        <f t="shared" si="63"/>
        <v>0</v>
      </c>
      <c r="L130" s="672">
        <f t="shared" si="64"/>
        <v>0</v>
      </c>
      <c r="M130" s="672">
        <f t="shared" si="65"/>
        <v>0</v>
      </c>
      <c r="N130" s="672">
        <f t="shared" si="66"/>
        <v>0</v>
      </c>
      <c r="O130" s="672">
        <f t="shared" si="67"/>
        <v>0</v>
      </c>
      <c r="P130" s="672">
        <f t="shared" si="68"/>
        <v>0</v>
      </c>
    </row>
    <row r="131" spans="1:16">
      <c r="B131" s="491">
        <v>2018</v>
      </c>
      <c r="C131" s="670">
        <f t="shared" si="69"/>
        <v>7.0000000000000001E-3</v>
      </c>
      <c r="D131" s="671">
        <f t="shared" si="70"/>
        <v>1.41E-2</v>
      </c>
      <c r="E131" s="672">
        <f t="shared" si="57"/>
        <v>3.3248000000000002</v>
      </c>
      <c r="F131" s="671">
        <f t="shared" si="58"/>
        <v>15.6023</v>
      </c>
      <c r="G131" s="672">
        <f t="shared" si="59"/>
        <v>1.2200000000000001E-2</v>
      </c>
      <c r="H131" s="671">
        <f t="shared" si="60"/>
        <v>0</v>
      </c>
      <c r="I131" s="672">
        <f t="shared" si="61"/>
        <v>0</v>
      </c>
      <c r="J131" s="672">
        <f t="shared" si="62"/>
        <v>0</v>
      </c>
      <c r="K131" s="672">
        <f t="shared" si="63"/>
        <v>0</v>
      </c>
      <c r="L131" s="672">
        <f t="shared" si="64"/>
        <v>0</v>
      </c>
      <c r="M131" s="672">
        <f t="shared" si="65"/>
        <v>0</v>
      </c>
      <c r="N131" s="672">
        <f t="shared" si="66"/>
        <v>0</v>
      </c>
      <c r="O131" s="672">
        <f t="shared" si="67"/>
        <v>0</v>
      </c>
      <c r="P131" s="672">
        <f t="shared" si="68"/>
        <v>0</v>
      </c>
    </row>
    <row r="132" spans="1:16">
      <c r="B132" s="491">
        <v>2019</v>
      </c>
      <c r="C132" s="670">
        <f t="shared" si="69"/>
        <v>1.8E-3</v>
      </c>
      <c r="D132" s="671">
        <f t="shared" si="70"/>
        <v>1.4200000000000001E-2</v>
      </c>
      <c r="E132" s="672">
        <f t="shared" si="57"/>
        <v>3.3662000000000001</v>
      </c>
      <c r="F132" s="671">
        <f t="shared" si="58"/>
        <v>15.8773</v>
      </c>
      <c r="G132" s="672">
        <f t="shared" si="59"/>
        <v>1.23E-2</v>
      </c>
      <c r="H132" s="671">
        <f t="shared" si="60"/>
        <v>0</v>
      </c>
      <c r="I132" s="672">
        <f t="shared" si="61"/>
        <v>0</v>
      </c>
      <c r="J132" s="672">
        <f t="shared" si="62"/>
        <v>0</v>
      </c>
      <c r="K132" s="672">
        <f t="shared" si="63"/>
        <v>0</v>
      </c>
      <c r="L132" s="672">
        <f t="shared" si="64"/>
        <v>0</v>
      </c>
      <c r="M132" s="672">
        <f t="shared" si="65"/>
        <v>0</v>
      </c>
      <c r="N132" s="672">
        <f t="shared" si="66"/>
        <v>0</v>
      </c>
      <c r="O132" s="672">
        <f t="shared" si="67"/>
        <v>0</v>
      </c>
      <c r="P132" s="672">
        <f t="shared" si="68"/>
        <v>0</v>
      </c>
    </row>
    <row r="133" spans="1:16">
      <c r="B133" s="491">
        <v>2020</v>
      </c>
      <c r="C133" s="779">
        <f t="shared" si="69"/>
        <v>0</v>
      </c>
      <c r="D133" s="820">
        <f t="shared" si="70"/>
        <v>1.4500000000000001E-2</v>
      </c>
      <c r="E133" s="672">
        <f t="shared" si="57"/>
        <v>3.4224999999999999</v>
      </c>
      <c r="F133" s="671">
        <f t="shared" si="58"/>
        <v>16.1921</v>
      </c>
      <c r="G133" s="672">
        <f t="shared" si="59"/>
        <v>1.2500000000000001E-2</v>
      </c>
      <c r="H133" s="671">
        <f t="shared" si="60"/>
        <v>0</v>
      </c>
      <c r="I133" s="672">
        <f t="shared" si="61"/>
        <v>0</v>
      </c>
      <c r="J133" s="672">
        <f t="shared" si="62"/>
        <v>0</v>
      </c>
      <c r="K133" s="672">
        <f t="shared" si="63"/>
        <v>0</v>
      </c>
      <c r="L133" s="672">
        <f t="shared" si="64"/>
        <v>0</v>
      </c>
      <c r="M133" s="672">
        <f t="shared" si="65"/>
        <v>0</v>
      </c>
      <c r="N133" s="672">
        <f t="shared" si="66"/>
        <v>0</v>
      </c>
      <c r="O133" s="672">
        <f t="shared" si="67"/>
        <v>0</v>
      </c>
      <c r="P133" s="672">
        <f t="shared" si="68"/>
        <v>0</v>
      </c>
    </row>
    <row r="134" spans="1:16" s="18" customFormat="1">
      <c r="A134" s="4"/>
      <c r="B134" s="778">
        <v>2021</v>
      </c>
      <c r="C134" s="670">
        <f t="shared" si="69"/>
        <v>0</v>
      </c>
      <c r="D134" s="671">
        <f t="shared" si="70"/>
        <v>1.4800000000000001E-2</v>
      </c>
      <c r="E134" s="781">
        <f t="shared" si="57"/>
        <v>3.4904000000000002</v>
      </c>
      <c r="F134" s="780">
        <f t="shared" si="58"/>
        <v>16.5137</v>
      </c>
      <c r="G134" s="781">
        <f t="shared" si="59"/>
        <v>1.2800000000000001E-2</v>
      </c>
      <c r="H134" s="780">
        <f t="shared" si="60"/>
        <v>0</v>
      </c>
      <c r="I134" s="781">
        <f t="shared" si="61"/>
        <v>0</v>
      </c>
      <c r="J134" s="781">
        <f t="shared" si="62"/>
        <v>0</v>
      </c>
      <c r="K134" s="781">
        <f t="shared" si="63"/>
        <v>0</v>
      </c>
      <c r="L134" s="781">
        <f t="shared" si="64"/>
        <v>0</v>
      </c>
      <c r="M134" s="781">
        <f t="shared" si="65"/>
        <v>0</v>
      </c>
      <c r="N134" s="781">
        <f t="shared" si="66"/>
        <v>0</v>
      </c>
      <c r="O134" s="781">
        <f t="shared" si="67"/>
        <v>0</v>
      </c>
      <c r="P134" s="781">
        <f t="shared" si="68"/>
        <v>0</v>
      </c>
    </row>
    <row r="135" spans="1:16" s="18" customFormat="1">
      <c r="A135" s="4"/>
      <c r="B135" s="775">
        <v>2022</v>
      </c>
      <c r="C135" s="824">
        <f t="shared" si="69"/>
        <v>0</v>
      </c>
      <c r="D135" s="822">
        <f>HLOOKUP(B135,$E$15:$P$114,16,FALSE)</f>
        <v>1.52E-2</v>
      </c>
      <c r="E135" s="777">
        <f t="shared" si="57"/>
        <v>3.5882000000000001</v>
      </c>
      <c r="F135" s="776">
        <f t="shared" si="58"/>
        <v>16.962</v>
      </c>
      <c r="G135" s="777">
        <f t="shared" si="59"/>
        <v>1.32E-2</v>
      </c>
      <c r="H135" s="776">
        <f t="shared" si="60"/>
        <v>0</v>
      </c>
      <c r="I135" s="777">
        <f t="shared" si="61"/>
        <v>0</v>
      </c>
      <c r="J135" s="777">
        <f t="shared" si="62"/>
        <v>0</v>
      </c>
      <c r="K135" s="777">
        <f t="shared" si="63"/>
        <v>0</v>
      </c>
      <c r="L135" s="777">
        <f t="shared" si="64"/>
        <v>0</v>
      </c>
      <c r="M135" s="777">
        <f t="shared" si="65"/>
        <v>0</v>
      </c>
      <c r="N135" s="777">
        <f t="shared" si="66"/>
        <v>0</v>
      </c>
      <c r="O135" s="777">
        <f t="shared" si="67"/>
        <v>0</v>
      </c>
      <c r="P135" s="777">
        <f t="shared" si="68"/>
        <v>0</v>
      </c>
    </row>
    <row r="136" spans="1:16" ht="18.75" customHeight="1">
      <c r="B136" s="488" t="s">
        <v>614</v>
      </c>
      <c r="C136" s="823"/>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5"/>
  <sheetViews>
    <sheetView topLeftCell="A9" zoomScale="50" zoomScaleNormal="50" zoomScaleSheetLayoutView="80" zoomScalePageLayoutView="85" workbookViewId="0">
      <selection activeCell="BG153" sqref="BG153"/>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hidden="1" customWidth="1" outlineLevel="1"/>
    <col min="9" max="20" width="9" style="250" hidden="1" customWidth="1" outlineLevel="1"/>
    <col min="21" max="21" width="12.42578125" style="250" hidden="1" customWidth="1" outlineLevel="1"/>
    <col min="22" max="22" width="17.5703125" style="250" customWidth="1" collapsed="1"/>
    <col min="23" max="38" width="9.42578125" style="250" hidden="1" customWidth="1" outlineLevel="1"/>
    <col min="39" max="39" width="14" style="252" customWidth="1" collapsed="1"/>
    <col min="40" max="40" width="14.5703125" style="252" customWidth="1"/>
    <col min="41" max="41" width="17" style="252" customWidth="1"/>
    <col min="42" max="42" width="17.5703125" style="252" customWidth="1"/>
    <col min="43" max="43" width="14.5703125" style="252" customWidth="1"/>
    <col min="44" max="49" width="14.5703125" style="252" hidden="1" customWidth="1"/>
    <col min="50" max="52" width="15" style="252" hidden="1"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27"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27"/>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10" t="s">
        <v>548</v>
      </c>
      <c r="D5" s="911"/>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27" t="s">
        <v>502</v>
      </c>
      <c r="C7" s="928" t="s">
        <v>894</v>
      </c>
      <c r="D7" s="928"/>
      <c r="E7" s="928"/>
      <c r="F7" s="928"/>
      <c r="G7" s="928"/>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424"/>
      <c r="AN7" s="424"/>
      <c r="AO7" s="424"/>
      <c r="AP7" s="424"/>
      <c r="AQ7" s="424"/>
      <c r="AR7" s="424"/>
      <c r="AS7" s="424"/>
      <c r="AT7" s="424"/>
      <c r="AU7" s="424"/>
      <c r="AV7" s="424"/>
      <c r="AW7" s="424"/>
      <c r="AX7" s="424"/>
      <c r="AY7" s="424"/>
      <c r="AZ7" s="424"/>
      <c r="BA7" s="424"/>
    </row>
    <row r="8" spans="1:53" s="268" customFormat="1" ht="58.5" customHeight="1">
      <c r="A8" s="498"/>
      <c r="B8" s="927"/>
      <c r="C8" s="928" t="s">
        <v>561</v>
      </c>
      <c r="D8" s="928"/>
      <c r="E8" s="928"/>
      <c r="F8" s="928"/>
      <c r="G8" s="928"/>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424"/>
      <c r="AN8" s="424"/>
      <c r="AO8" s="424"/>
      <c r="AP8" s="424"/>
      <c r="AQ8" s="424"/>
      <c r="AR8" s="424"/>
      <c r="AS8" s="424"/>
      <c r="AT8" s="424"/>
      <c r="AU8" s="424"/>
      <c r="AV8" s="424"/>
      <c r="AW8" s="424"/>
      <c r="AX8" s="424"/>
      <c r="AY8" s="424"/>
      <c r="AZ8" s="424"/>
      <c r="BA8" s="424"/>
    </row>
    <row r="9" spans="1:53" s="268" customFormat="1" ht="57.75" customHeight="1">
      <c r="A9" s="498"/>
      <c r="B9" s="270"/>
      <c r="C9" s="928" t="s">
        <v>560</v>
      </c>
      <c r="D9" s="928"/>
      <c r="E9" s="928"/>
      <c r="F9" s="928"/>
      <c r="G9" s="928"/>
      <c r="H9" s="928"/>
      <c r="I9" s="928"/>
      <c r="J9" s="928"/>
      <c r="K9" s="928"/>
      <c r="L9" s="928"/>
      <c r="M9" s="928"/>
      <c r="N9" s="928"/>
      <c r="O9" s="928"/>
      <c r="P9" s="928"/>
      <c r="Q9" s="928"/>
      <c r="R9" s="928"/>
      <c r="S9" s="928"/>
      <c r="T9" s="928"/>
      <c r="U9" s="928"/>
      <c r="V9" s="928"/>
      <c r="W9" s="928"/>
      <c r="X9" s="928"/>
      <c r="Y9" s="928"/>
      <c r="Z9" s="928"/>
      <c r="AA9" s="928"/>
      <c r="AB9" s="928"/>
      <c r="AC9" s="928"/>
      <c r="AD9" s="928"/>
      <c r="AE9" s="928"/>
      <c r="AF9" s="928"/>
      <c r="AG9" s="928"/>
      <c r="AH9" s="928"/>
      <c r="AI9" s="928"/>
      <c r="AJ9" s="928"/>
      <c r="AK9" s="928"/>
      <c r="AL9" s="928"/>
      <c r="AM9" s="424"/>
      <c r="AN9" s="424"/>
      <c r="AO9" s="424"/>
      <c r="AP9" s="424"/>
      <c r="AQ9" s="424"/>
      <c r="AR9" s="424"/>
      <c r="AS9" s="424"/>
      <c r="AT9" s="424"/>
      <c r="AU9" s="424"/>
      <c r="AV9" s="424"/>
      <c r="AW9" s="424"/>
      <c r="AX9" s="424"/>
      <c r="AY9" s="424"/>
      <c r="AZ9" s="424"/>
      <c r="BA9" s="424"/>
    </row>
    <row r="10" spans="1:53" ht="41.25" customHeight="1">
      <c r="B10" s="272"/>
      <c r="C10" s="928" t="s">
        <v>616</v>
      </c>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G10" s="928"/>
      <c r="AH10" s="928"/>
      <c r="AI10" s="928"/>
      <c r="AJ10" s="928"/>
      <c r="AK10" s="928"/>
      <c r="AL10" s="928"/>
      <c r="AM10" s="424"/>
      <c r="AN10" s="424"/>
      <c r="AO10" s="424"/>
      <c r="AP10" s="424"/>
      <c r="AQ10" s="424"/>
      <c r="AR10" s="424"/>
      <c r="AS10" s="424"/>
      <c r="AT10" s="424"/>
      <c r="AU10" s="424"/>
      <c r="AV10" s="424"/>
      <c r="AW10" s="424"/>
      <c r="AX10" s="424"/>
      <c r="AY10" s="424"/>
      <c r="AZ10" s="424"/>
      <c r="BA10" s="424"/>
    </row>
    <row r="11" spans="1:53" ht="53.25" customHeight="1">
      <c r="C11" s="928" t="s">
        <v>604</v>
      </c>
      <c r="D11" s="928"/>
      <c r="E11" s="928"/>
      <c r="F11" s="928"/>
      <c r="G11" s="928"/>
      <c r="H11" s="928"/>
      <c r="I11" s="928"/>
      <c r="J11" s="928"/>
      <c r="K11" s="928"/>
      <c r="L11" s="928"/>
      <c r="M11" s="928"/>
      <c r="N11" s="928"/>
      <c r="O11" s="928"/>
      <c r="P11" s="928"/>
      <c r="Q11" s="928"/>
      <c r="R11" s="928"/>
      <c r="S11" s="928"/>
      <c r="T11" s="928"/>
      <c r="U11" s="928"/>
      <c r="V11" s="928"/>
      <c r="W11" s="928"/>
      <c r="X11" s="928"/>
      <c r="Y11" s="928"/>
      <c r="Z11" s="928"/>
      <c r="AA11" s="928"/>
      <c r="AB11" s="928"/>
      <c r="AC11" s="928"/>
      <c r="AD11" s="928"/>
      <c r="AE11" s="928"/>
      <c r="AF11" s="928"/>
      <c r="AG11" s="928"/>
      <c r="AH11" s="928"/>
      <c r="AI11" s="928"/>
      <c r="AJ11" s="928"/>
      <c r="AK11" s="928"/>
      <c r="AL11" s="928"/>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27"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27"/>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17" t="s">
        <v>211</v>
      </c>
      <c r="C19" s="919" t="s">
        <v>33</v>
      </c>
      <c r="D19" s="281" t="s">
        <v>421</v>
      </c>
      <c r="E19" s="923" t="s">
        <v>209</v>
      </c>
      <c r="F19" s="924"/>
      <c r="G19" s="924"/>
      <c r="H19" s="924"/>
      <c r="I19" s="924"/>
      <c r="J19" s="924"/>
      <c r="K19" s="924"/>
      <c r="L19" s="924"/>
      <c r="M19" s="924"/>
      <c r="N19" s="924"/>
      <c r="O19" s="924"/>
      <c r="P19" s="924"/>
      <c r="Q19" s="924"/>
      <c r="R19" s="924"/>
      <c r="S19" s="924"/>
      <c r="T19" s="925"/>
      <c r="U19" s="921" t="s">
        <v>213</v>
      </c>
      <c r="V19" s="281" t="s">
        <v>422</v>
      </c>
      <c r="W19" s="914" t="s">
        <v>212</v>
      </c>
      <c r="X19" s="915"/>
      <c r="Y19" s="915"/>
      <c r="Z19" s="915"/>
      <c r="AA19" s="915"/>
      <c r="AB19" s="915"/>
      <c r="AC19" s="915"/>
      <c r="AD19" s="915"/>
      <c r="AE19" s="915"/>
      <c r="AF19" s="915"/>
      <c r="AG19" s="915"/>
      <c r="AH19" s="915"/>
      <c r="AI19" s="915"/>
      <c r="AJ19" s="915"/>
      <c r="AK19" s="915"/>
      <c r="AL19" s="926"/>
      <c r="AM19" s="914" t="s">
        <v>242</v>
      </c>
      <c r="AN19" s="915"/>
      <c r="AO19" s="915"/>
      <c r="AP19" s="915"/>
      <c r="AQ19" s="915"/>
      <c r="AR19" s="915"/>
      <c r="AS19" s="915"/>
      <c r="AT19" s="915"/>
      <c r="AU19" s="915"/>
      <c r="AV19" s="915"/>
      <c r="AW19" s="915"/>
      <c r="AX19" s="915"/>
      <c r="AY19" s="915"/>
      <c r="AZ19" s="915"/>
      <c r="BA19" s="916"/>
    </row>
    <row r="20" spans="1:53" s="280" customFormat="1" ht="59.25" customHeight="1">
      <c r="A20" s="498"/>
      <c r="B20" s="918"/>
      <c r="C20" s="920"/>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22"/>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GS&gt;50 kW</v>
      </c>
      <c r="AP20" s="283" t="str">
        <f>'1.  LRAMVA Summary'!G53</f>
        <v>Streetlighting</v>
      </c>
      <c r="AQ20" s="283" t="str">
        <f>'1.  LRAMVA Summary'!H53</f>
        <v>USL</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kWh</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v>52747</v>
      </c>
      <c r="E22" s="292">
        <v>52747</v>
      </c>
      <c r="F22" s="292">
        <v>52747</v>
      </c>
      <c r="G22" s="292">
        <v>52444</v>
      </c>
      <c r="H22" s="292">
        <v>39500</v>
      </c>
      <c r="I22" s="292">
        <v>0</v>
      </c>
      <c r="J22" s="292">
        <v>0</v>
      </c>
      <c r="K22" s="292">
        <v>0</v>
      </c>
      <c r="L22" s="292">
        <v>0</v>
      </c>
      <c r="M22" s="292">
        <v>0</v>
      </c>
      <c r="N22" s="292">
        <v>0</v>
      </c>
      <c r="O22" s="292">
        <v>0</v>
      </c>
      <c r="P22" s="292">
        <v>0</v>
      </c>
      <c r="Q22" s="292"/>
      <c r="R22" s="292"/>
      <c r="S22" s="292"/>
      <c r="T22" s="292"/>
      <c r="U22" s="288"/>
      <c r="V22" s="292">
        <v>8</v>
      </c>
      <c r="W22" s="292">
        <v>8</v>
      </c>
      <c r="X22" s="292">
        <v>8</v>
      </c>
      <c r="Y22" s="292">
        <v>7</v>
      </c>
      <c r="Z22" s="292">
        <v>5</v>
      </c>
      <c r="AA22" s="292">
        <v>0</v>
      </c>
      <c r="AB22" s="292">
        <v>0</v>
      </c>
      <c r="AC22" s="292">
        <v>0</v>
      </c>
      <c r="AD22" s="292">
        <v>0</v>
      </c>
      <c r="AE22" s="292">
        <v>0</v>
      </c>
      <c r="AF22" s="292">
        <v>0</v>
      </c>
      <c r="AG22" s="292">
        <v>0</v>
      </c>
      <c r="AH22" s="292">
        <v>0</v>
      </c>
      <c r="AI22" s="292"/>
      <c r="AJ22" s="292"/>
      <c r="AK22" s="292"/>
      <c r="AL22" s="292"/>
      <c r="AM22" s="406">
        <v>1</v>
      </c>
      <c r="AN22" s="406"/>
      <c r="AO22" s="406"/>
      <c r="AP22" s="406"/>
      <c r="AQ22" s="406"/>
      <c r="AR22" s="406"/>
      <c r="AS22" s="406"/>
      <c r="AT22" s="406"/>
      <c r="AU22" s="406"/>
      <c r="AV22" s="406"/>
      <c r="AW22" s="406"/>
      <c r="AX22" s="406"/>
      <c r="AY22" s="406"/>
      <c r="AZ22" s="406"/>
      <c r="BA22" s="293">
        <f>SUM(AM22:AZ22)</f>
        <v>1</v>
      </c>
    </row>
    <row r="23" spans="1:53" s="280" customFormat="1" ht="15" hidden="1"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v>1</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v>1671</v>
      </c>
      <c r="E25" s="292">
        <v>1671</v>
      </c>
      <c r="F25" s="292">
        <v>1671</v>
      </c>
      <c r="G25" s="292">
        <v>1222</v>
      </c>
      <c r="H25" s="292">
        <v>0</v>
      </c>
      <c r="I25" s="292">
        <v>0</v>
      </c>
      <c r="J25" s="292">
        <v>0</v>
      </c>
      <c r="K25" s="292">
        <v>0</v>
      </c>
      <c r="L25" s="292">
        <v>0</v>
      </c>
      <c r="M25" s="292">
        <v>0</v>
      </c>
      <c r="N25" s="292">
        <v>0</v>
      </c>
      <c r="O25" s="292">
        <v>0</v>
      </c>
      <c r="P25" s="292">
        <v>0</v>
      </c>
      <c r="Q25" s="292"/>
      <c r="R25" s="292"/>
      <c r="S25" s="292"/>
      <c r="T25" s="292"/>
      <c r="U25" s="288"/>
      <c r="V25" s="292">
        <v>1</v>
      </c>
      <c r="W25" s="292">
        <v>1</v>
      </c>
      <c r="X25" s="292">
        <v>1</v>
      </c>
      <c r="Y25" s="292">
        <v>1</v>
      </c>
      <c r="Z25" s="292">
        <v>0</v>
      </c>
      <c r="AA25" s="292">
        <v>0</v>
      </c>
      <c r="AB25" s="292">
        <v>0</v>
      </c>
      <c r="AC25" s="292">
        <v>0</v>
      </c>
      <c r="AD25" s="292">
        <v>0</v>
      </c>
      <c r="AE25" s="292">
        <v>0</v>
      </c>
      <c r="AF25" s="292">
        <v>0</v>
      </c>
      <c r="AG25" s="292">
        <v>0</v>
      </c>
      <c r="AH25" s="292">
        <v>0</v>
      </c>
      <c r="AI25" s="292"/>
      <c r="AJ25" s="292"/>
      <c r="AK25" s="292"/>
      <c r="AL25" s="292"/>
      <c r="AM25" s="406">
        <v>1</v>
      </c>
      <c r="AN25" s="406"/>
      <c r="AO25" s="406"/>
      <c r="AP25" s="406"/>
      <c r="AQ25" s="406"/>
      <c r="AR25" s="406"/>
      <c r="AS25" s="406"/>
      <c r="AT25" s="406"/>
      <c r="AU25" s="406"/>
      <c r="AV25" s="406"/>
      <c r="AW25" s="406"/>
      <c r="AX25" s="406"/>
      <c r="AY25" s="406"/>
      <c r="AZ25" s="406"/>
      <c r="BA25" s="293">
        <f>SUM(AM25:AZ25)</f>
        <v>1</v>
      </c>
    </row>
    <row r="26" spans="1:53" s="280" customFormat="1" ht="15" hidden="1"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v>1</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v>60903</v>
      </c>
      <c r="E28" s="292">
        <v>60903</v>
      </c>
      <c r="F28" s="292">
        <v>60903</v>
      </c>
      <c r="G28" s="292">
        <v>60903</v>
      </c>
      <c r="H28" s="292">
        <v>60903</v>
      </c>
      <c r="I28" s="292">
        <v>60903</v>
      </c>
      <c r="J28" s="292">
        <v>60903</v>
      </c>
      <c r="K28" s="292">
        <v>60903</v>
      </c>
      <c r="L28" s="292">
        <v>60903</v>
      </c>
      <c r="M28" s="292">
        <v>60903</v>
      </c>
      <c r="N28" s="292">
        <v>60903</v>
      </c>
      <c r="O28" s="292">
        <v>60903</v>
      </c>
      <c r="P28" s="292">
        <v>60903</v>
      </c>
      <c r="Q28" s="292"/>
      <c r="R28" s="292"/>
      <c r="S28" s="292"/>
      <c r="T28" s="292"/>
      <c r="U28" s="288"/>
      <c r="V28" s="292">
        <v>32</v>
      </c>
      <c r="W28" s="292">
        <v>32</v>
      </c>
      <c r="X28" s="292">
        <v>32</v>
      </c>
      <c r="Y28" s="292">
        <v>32</v>
      </c>
      <c r="Z28" s="292">
        <v>32</v>
      </c>
      <c r="AA28" s="292">
        <v>32</v>
      </c>
      <c r="AB28" s="292">
        <v>32</v>
      </c>
      <c r="AC28" s="292">
        <v>32</v>
      </c>
      <c r="AD28" s="292">
        <v>32</v>
      </c>
      <c r="AE28" s="292">
        <v>32</v>
      </c>
      <c r="AF28" s="292">
        <v>32</v>
      </c>
      <c r="AG28" s="292">
        <v>32</v>
      </c>
      <c r="AH28" s="292">
        <v>32</v>
      </c>
      <c r="AI28" s="292"/>
      <c r="AJ28" s="292"/>
      <c r="AK28" s="292"/>
      <c r="AL28" s="292"/>
      <c r="AM28" s="406">
        <v>1</v>
      </c>
      <c r="AN28" s="406"/>
      <c r="AO28" s="406"/>
      <c r="AP28" s="406"/>
      <c r="AQ28" s="406"/>
      <c r="AR28" s="406"/>
      <c r="AS28" s="406"/>
      <c r="AT28" s="406"/>
      <c r="AU28" s="406"/>
      <c r="AV28" s="406"/>
      <c r="AW28" s="406"/>
      <c r="AX28" s="406"/>
      <c r="AY28" s="406"/>
      <c r="AZ28" s="406"/>
      <c r="BA28" s="293">
        <f>SUM(AM28:AZ28)</f>
        <v>1</v>
      </c>
    </row>
    <row r="29" spans="1:53" s="280" customFormat="1" ht="15" hidden="1" outlineLevel="1">
      <c r="A29" s="498"/>
      <c r="B29" s="291" t="s">
        <v>214</v>
      </c>
      <c r="C29" s="288" t="s">
        <v>163</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v>1</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v>54257</v>
      </c>
      <c r="E31" s="292">
        <v>54257</v>
      </c>
      <c r="F31" s="292">
        <v>54257</v>
      </c>
      <c r="G31" s="292">
        <v>54257</v>
      </c>
      <c r="H31" s="292">
        <v>49963</v>
      </c>
      <c r="I31" s="292">
        <v>45204</v>
      </c>
      <c r="J31" s="292">
        <v>35170</v>
      </c>
      <c r="K31" s="292">
        <v>34945</v>
      </c>
      <c r="L31" s="292">
        <v>43930</v>
      </c>
      <c r="M31" s="292">
        <v>16679</v>
      </c>
      <c r="N31" s="292">
        <v>16679</v>
      </c>
      <c r="O31" s="292">
        <v>16679</v>
      </c>
      <c r="P31" s="292">
        <v>16679</v>
      </c>
      <c r="Q31" s="292"/>
      <c r="R31" s="292"/>
      <c r="S31" s="292"/>
      <c r="T31" s="292"/>
      <c r="U31" s="288"/>
      <c r="V31" s="292">
        <v>3</v>
      </c>
      <c r="W31" s="292">
        <v>3</v>
      </c>
      <c r="X31" s="292">
        <v>3</v>
      </c>
      <c r="Y31" s="292">
        <v>3</v>
      </c>
      <c r="Z31" s="292">
        <v>3</v>
      </c>
      <c r="AA31" s="292">
        <v>3</v>
      </c>
      <c r="AB31" s="292">
        <v>2</v>
      </c>
      <c r="AC31" s="292">
        <v>2</v>
      </c>
      <c r="AD31" s="292">
        <v>3</v>
      </c>
      <c r="AE31" s="292">
        <v>2</v>
      </c>
      <c r="AF31" s="292">
        <v>2</v>
      </c>
      <c r="AG31" s="292">
        <v>2</v>
      </c>
      <c r="AH31" s="292">
        <v>2</v>
      </c>
      <c r="AI31" s="292"/>
      <c r="AJ31" s="292"/>
      <c r="AK31" s="292"/>
      <c r="AL31" s="292"/>
      <c r="AM31" s="406">
        <v>1</v>
      </c>
      <c r="AN31" s="406"/>
      <c r="AO31" s="406"/>
      <c r="AP31" s="406"/>
      <c r="AQ31" s="406"/>
      <c r="AR31" s="406"/>
      <c r="AS31" s="406"/>
      <c r="AT31" s="406"/>
      <c r="AU31" s="406"/>
      <c r="AV31" s="406"/>
      <c r="AW31" s="406"/>
      <c r="AX31" s="406"/>
      <c r="AY31" s="406"/>
      <c r="AZ31" s="406"/>
      <c r="BA31" s="293">
        <f>SUM(AM31:AZ31)</f>
        <v>1</v>
      </c>
    </row>
    <row r="32" spans="1:53" s="280" customFormat="1" ht="15" hidden="1" outlineLevel="1">
      <c r="A32" s="498"/>
      <c r="B32" s="291" t="s">
        <v>214</v>
      </c>
      <c r="C32" s="288" t="s">
        <v>163</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v>1</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v>90222</v>
      </c>
      <c r="E34" s="292">
        <v>90222</v>
      </c>
      <c r="F34" s="292">
        <v>90222</v>
      </c>
      <c r="G34" s="292">
        <v>90222</v>
      </c>
      <c r="H34" s="292">
        <v>82993</v>
      </c>
      <c r="I34" s="292">
        <v>74527</v>
      </c>
      <c r="J34" s="292">
        <v>54975</v>
      </c>
      <c r="K34" s="292">
        <v>54785</v>
      </c>
      <c r="L34" s="292">
        <v>69910</v>
      </c>
      <c r="M34" s="292">
        <v>22127</v>
      </c>
      <c r="N34" s="292">
        <v>22127</v>
      </c>
      <c r="O34" s="292">
        <v>22127</v>
      </c>
      <c r="P34" s="292">
        <v>22127</v>
      </c>
      <c r="Q34" s="292"/>
      <c r="R34" s="292"/>
      <c r="S34" s="292"/>
      <c r="T34" s="292"/>
      <c r="U34" s="288"/>
      <c r="V34" s="292">
        <v>5</v>
      </c>
      <c r="W34" s="292">
        <v>5</v>
      </c>
      <c r="X34" s="292">
        <v>5</v>
      </c>
      <c r="Y34" s="292">
        <v>5</v>
      </c>
      <c r="Z34" s="292">
        <v>5</v>
      </c>
      <c r="AA34" s="292">
        <v>4</v>
      </c>
      <c r="AB34" s="292">
        <v>3</v>
      </c>
      <c r="AC34" s="292">
        <v>3</v>
      </c>
      <c r="AD34" s="292">
        <v>4</v>
      </c>
      <c r="AE34" s="292">
        <v>2</v>
      </c>
      <c r="AF34" s="292">
        <v>2</v>
      </c>
      <c r="AG34" s="292">
        <v>2</v>
      </c>
      <c r="AH34" s="292">
        <v>2</v>
      </c>
      <c r="AI34" s="292"/>
      <c r="AJ34" s="292"/>
      <c r="AK34" s="292"/>
      <c r="AL34" s="292"/>
      <c r="AM34" s="406">
        <v>1</v>
      </c>
      <c r="AN34" s="406"/>
      <c r="AO34" s="406"/>
      <c r="AP34" s="406"/>
      <c r="AQ34" s="406"/>
      <c r="AR34" s="406"/>
      <c r="AS34" s="406"/>
      <c r="AT34" s="406"/>
      <c r="AU34" s="406"/>
      <c r="AV34" s="406"/>
      <c r="AW34" s="406"/>
      <c r="AX34" s="406"/>
      <c r="AY34" s="406"/>
      <c r="AZ34" s="406"/>
      <c r="BA34" s="293">
        <f>SUM(AM34:AZ34)</f>
        <v>1</v>
      </c>
    </row>
    <row r="35" spans="1:53" s="280" customFormat="1" ht="15" hidden="1" outlineLevel="1">
      <c r="A35" s="498"/>
      <c r="B35" s="291" t="s">
        <v>214</v>
      </c>
      <c r="C35" s="288" t="s">
        <v>163</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v>1</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v>0</v>
      </c>
      <c r="E37" s="292">
        <v>0</v>
      </c>
      <c r="F37" s="292">
        <v>0</v>
      </c>
      <c r="G37" s="292">
        <v>0</v>
      </c>
      <c r="H37" s="292">
        <v>0</v>
      </c>
      <c r="I37" s="292">
        <v>0</v>
      </c>
      <c r="J37" s="292">
        <v>0</v>
      </c>
      <c r="K37" s="292">
        <v>0</v>
      </c>
      <c r="L37" s="292">
        <v>0</v>
      </c>
      <c r="M37" s="292">
        <v>0</v>
      </c>
      <c r="N37" s="292">
        <v>0</v>
      </c>
      <c r="O37" s="292">
        <v>0</v>
      </c>
      <c r="P37" s="292">
        <v>0</v>
      </c>
      <c r="Q37" s="292"/>
      <c r="R37" s="292"/>
      <c r="S37" s="292"/>
      <c r="T37" s="292"/>
      <c r="U37" s="288"/>
      <c r="V37" s="292">
        <v>0</v>
      </c>
      <c r="W37" s="292">
        <v>0</v>
      </c>
      <c r="X37" s="292">
        <v>0</v>
      </c>
      <c r="Y37" s="292">
        <v>0</v>
      </c>
      <c r="Z37" s="292">
        <v>0</v>
      </c>
      <c r="AA37" s="292">
        <v>0</v>
      </c>
      <c r="AB37" s="292">
        <v>0</v>
      </c>
      <c r="AC37" s="292">
        <v>0</v>
      </c>
      <c r="AD37" s="292">
        <v>0</v>
      </c>
      <c r="AE37" s="292">
        <v>0</v>
      </c>
      <c r="AF37" s="292">
        <v>0</v>
      </c>
      <c r="AG37" s="292">
        <v>0</v>
      </c>
      <c r="AH37" s="292">
        <v>0</v>
      </c>
      <c r="AI37" s="292"/>
      <c r="AJ37" s="292"/>
      <c r="AK37" s="292"/>
      <c r="AL37" s="292"/>
      <c r="AM37" s="406">
        <v>1</v>
      </c>
      <c r="AN37" s="406"/>
      <c r="AO37" s="406"/>
      <c r="AP37" s="406"/>
      <c r="AQ37" s="406"/>
      <c r="AR37" s="406"/>
      <c r="AS37" s="406"/>
      <c r="AT37" s="406"/>
      <c r="AU37" s="406"/>
      <c r="AV37" s="406"/>
      <c r="AW37" s="406"/>
      <c r="AX37" s="406"/>
      <c r="AY37" s="406"/>
      <c r="AZ37" s="406"/>
      <c r="BA37" s="293">
        <f>SUM(AM37:AZ37)</f>
        <v>1</v>
      </c>
    </row>
    <row r="38" spans="1:53" s="280" customFormat="1" ht="15" hidden="1"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v>1</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v>116644</v>
      </c>
      <c r="E50" s="292">
        <v>116644</v>
      </c>
      <c r="F50" s="292">
        <v>116644</v>
      </c>
      <c r="G50" s="292">
        <v>116644</v>
      </c>
      <c r="H50" s="292">
        <v>116644</v>
      </c>
      <c r="I50" s="292">
        <v>116644</v>
      </c>
      <c r="J50" s="292">
        <v>116644</v>
      </c>
      <c r="K50" s="292">
        <v>116644</v>
      </c>
      <c r="L50" s="292">
        <v>116644</v>
      </c>
      <c r="M50" s="292">
        <v>116644</v>
      </c>
      <c r="N50" s="292">
        <v>116644</v>
      </c>
      <c r="O50" s="292">
        <v>116644</v>
      </c>
      <c r="P50" s="292">
        <v>116644</v>
      </c>
      <c r="Q50" s="292">
        <v>116644</v>
      </c>
      <c r="R50" s="292">
        <v>116644</v>
      </c>
      <c r="S50" s="292">
        <v>116644</v>
      </c>
      <c r="T50" s="292">
        <v>116644</v>
      </c>
      <c r="U50" s="292">
        <v>12</v>
      </c>
      <c r="V50" s="292">
        <v>16</v>
      </c>
      <c r="W50" s="292">
        <v>16</v>
      </c>
      <c r="X50" s="292">
        <v>16</v>
      </c>
      <c r="Y50" s="292">
        <v>16</v>
      </c>
      <c r="Z50" s="292">
        <v>16</v>
      </c>
      <c r="AA50" s="292">
        <v>16</v>
      </c>
      <c r="AB50" s="292">
        <v>16</v>
      </c>
      <c r="AC50" s="292">
        <v>16</v>
      </c>
      <c r="AD50" s="292">
        <v>16</v>
      </c>
      <c r="AE50" s="292">
        <v>16</v>
      </c>
      <c r="AF50" s="292">
        <v>16</v>
      </c>
      <c r="AG50" s="292">
        <v>16</v>
      </c>
      <c r="AH50" s="292">
        <v>16</v>
      </c>
      <c r="AI50" s="292"/>
      <c r="AJ50" s="292"/>
      <c r="AK50" s="292"/>
      <c r="AL50" s="292"/>
      <c r="AM50" s="411">
        <v>0</v>
      </c>
      <c r="AN50" s="411">
        <v>0.64219999999999999</v>
      </c>
      <c r="AO50" s="411">
        <v>0.35780000000000001</v>
      </c>
      <c r="AP50" s="411"/>
      <c r="AQ50" s="411"/>
      <c r="AR50" s="411"/>
      <c r="AS50" s="411"/>
      <c r="AT50" s="411"/>
      <c r="AU50" s="411"/>
      <c r="AV50" s="411"/>
      <c r="AW50" s="411"/>
      <c r="AX50" s="411"/>
      <c r="AY50" s="411"/>
      <c r="AZ50" s="411"/>
      <c r="BA50" s="293">
        <f>SUM(AM50:AZ50)</f>
        <v>1</v>
      </c>
    </row>
    <row r="51" spans="1:56" s="280" customFormat="1" ht="15" hidden="1"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v>0</v>
      </c>
      <c r="AN51" s="407">
        <v>0.64219999999999999</v>
      </c>
      <c r="AO51" s="407">
        <v>0.35780000000000001</v>
      </c>
      <c r="AP51" s="407">
        <f t="shared" ref="AP51:AZ51" si="9">AP50</f>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v>161529</v>
      </c>
      <c r="E53" s="292">
        <v>161529</v>
      </c>
      <c r="F53" s="292">
        <v>161529</v>
      </c>
      <c r="G53" s="292">
        <v>79596</v>
      </c>
      <c r="H53" s="292">
        <v>79596</v>
      </c>
      <c r="I53" s="292">
        <v>79596</v>
      </c>
      <c r="J53" s="292">
        <v>17297</v>
      </c>
      <c r="K53" s="292">
        <v>17297</v>
      </c>
      <c r="L53" s="292">
        <v>17297</v>
      </c>
      <c r="M53" s="292">
        <v>17297</v>
      </c>
      <c r="N53" s="292">
        <v>17297</v>
      </c>
      <c r="O53" s="292">
        <v>17297</v>
      </c>
      <c r="P53" s="292">
        <v>17297</v>
      </c>
      <c r="Q53" s="292">
        <v>17297</v>
      </c>
      <c r="R53" s="292">
        <v>17297</v>
      </c>
      <c r="S53" s="292">
        <v>17297</v>
      </c>
      <c r="T53" s="292">
        <v>17297</v>
      </c>
      <c r="U53" s="292">
        <v>12</v>
      </c>
      <c r="V53" s="292">
        <v>60.788904907489403</v>
      </c>
      <c r="W53" s="292">
        <v>60.788904907489403</v>
      </c>
      <c r="X53" s="292">
        <v>60.788904907489403</v>
      </c>
      <c r="Y53" s="292">
        <v>60.788904907489403</v>
      </c>
      <c r="Z53" s="292">
        <v>60.788904907489403</v>
      </c>
      <c r="AA53" s="292">
        <v>60.788904907489403</v>
      </c>
      <c r="AB53" s="292">
        <v>60.788904907489403</v>
      </c>
      <c r="AC53" s="292">
        <v>60.788904907489403</v>
      </c>
      <c r="AD53" s="292">
        <v>60.788904907489403</v>
      </c>
      <c r="AE53" s="292">
        <v>60.788904907489403</v>
      </c>
      <c r="AF53" s="292">
        <v>60.788904907489403</v>
      </c>
      <c r="AG53" s="292">
        <v>60.788904907489403</v>
      </c>
      <c r="AH53" s="292">
        <v>60.788904907489403</v>
      </c>
      <c r="AI53" s="292"/>
      <c r="AJ53" s="292"/>
      <c r="AK53" s="292"/>
      <c r="AL53" s="292"/>
      <c r="AM53" s="411">
        <v>0</v>
      </c>
      <c r="AN53" s="411">
        <v>1</v>
      </c>
      <c r="AO53" s="411">
        <v>0</v>
      </c>
      <c r="AP53" s="411"/>
      <c r="AQ53" s="411"/>
      <c r="AR53" s="411"/>
      <c r="AS53" s="411"/>
      <c r="AT53" s="411"/>
      <c r="AU53" s="411"/>
      <c r="AV53" s="411"/>
      <c r="AW53" s="411"/>
      <c r="AX53" s="411"/>
      <c r="AY53" s="411"/>
      <c r="AZ53" s="411"/>
      <c r="BA53" s="293">
        <f>SUM(AM53:AZ53)</f>
        <v>1</v>
      </c>
    </row>
    <row r="54" spans="1:56" s="280" customFormat="1" ht="15" hidden="1"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v>0</v>
      </c>
      <c r="AN54" s="407">
        <v>1</v>
      </c>
      <c r="AO54" s="407">
        <v>0</v>
      </c>
      <c r="AP54" s="407">
        <f t="shared" ref="AP54:AZ54" si="10">AP53</f>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v>0</v>
      </c>
      <c r="AN57" s="407">
        <v>0</v>
      </c>
      <c r="AO57" s="407">
        <v>0</v>
      </c>
      <c r="AP57" s="407">
        <f t="shared" ref="AP57:AZ57" si="11">AP56</f>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v>0</v>
      </c>
      <c r="AN60" s="407">
        <v>0</v>
      </c>
      <c r="AO60" s="407">
        <v>0</v>
      </c>
      <c r="AP60" s="407">
        <f t="shared" ref="AP60:AZ60" si="12">AP59</f>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v>0</v>
      </c>
      <c r="AN63" s="407">
        <v>0</v>
      </c>
      <c r="AO63" s="407">
        <v>0</v>
      </c>
      <c r="AP63" s="407">
        <f t="shared" ref="AP63:AZ63" si="13">AP62</f>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v>0</v>
      </c>
      <c r="AN66" s="407">
        <v>0</v>
      </c>
      <c r="AO66" s="407">
        <v>0</v>
      </c>
      <c r="AP66" s="407">
        <f t="shared" ref="AP66:AZ66" si="14">AP65</f>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v>0</v>
      </c>
      <c r="AN69" s="407">
        <v>0</v>
      </c>
      <c r="AO69" s="407">
        <v>0</v>
      </c>
      <c r="AP69" s="407">
        <f t="shared" ref="AP69:AZ69" si="15">AP68</f>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v>1451</v>
      </c>
      <c r="E71" s="292">
        <v>0</v>
      </c>
      <c r="F71" s="292">
        <v>0</v>
      </c>
      <c r="G71" s="292">
        <v>0</v>
      </c>
      <c r="H71" s="292">
        <v>0</v>
      </c>
      <c r="I71" s="292">
        <v>0</v>
      </c>
      <c r="J71" s="292">
        <v>0</v>
      </c>
      <c r="K71" s="292">
        <v>0</v>
      </c>
      <c r="L71" s="292">
        <v>0</v>
      </c>
      <c r="M71" s="292">
        <v>0</v>
      </c>
      <c r="N71" s="292">
        <v>0</v>
      </c>
      <c r="O71" s="292">
        <v>0</v>
      </c>
      <c r="P71" s="292">
        <v>0</v>
      </c>
      <c r="Q71" s="292">
        <v>0</v>
      </c>
      <c r="R71" s="292">
        <v>0</v>
      </c>
      <c r="S71" s="292">
        <v>0</v>
      </c>
      <c r="T71" s="292">
        <v>0</v>
      </c>
      <c r="U71" s="288"/>
      <c r="V71" s="292">
        <v>37.164999999999999</v>
      </c>
      <c r="W71" s="292">
        <v>0</v>
      </c>
      <c r="X71" s="292">
        <v>0</v>
      </c>
      <c r="Y71" s="292">
        <v>0</v>
      </c>
      <c r="Z71" s="292">
        <v>0</v>
      </c>
      <c r="AA71" s="292">
        <v>0</v>
      </c>
      <c r="AB71" s="292">
        <v>0</v>
      </c>
      <c r="AC71" s="292">
        <v>0</v>
      </c>
      <c r="AD71" s="292">
        <v>0</v>
      </c>
      <c r="AE71" s="292">
        <v>0</v>
      </c>
      <c r="AF71" s="292">
        <v>0</v>
      </c>
      <c r="AG71" s="292">
        <v>0</v>
      </c>
      <c r="AH71" s="292">
        <v>0</v>
      </c>
      <c r="AI71" s="292"/>
      <c r="AJ71" s="292"/>
      <c r="AK71" s="292"/>
      <c r="AL71" s="292"/>
      <c r="AM71" s="411">
        <v>0</v>
      </c>
      <c r="AN71" s="411">
        <v>0</v>
      </c>
      <c r="AO71" s="411">
        <v>1</v>
      </c>
      <c r="AP71" s="411"/>
      <c r="AQ71" s="411"/>
      <c r="AR71" s="411"/>
      <c r="AS71" s="411"/>
      <c r="AT71" s="411"/>
      <c r="AU71" s="411"/>
      <c r="AV71" s="411"/>
      <c r="AW71" s="411"/>
      <c r="AX71" s="411"/>
      <c r="AY71" s="411"/>
      <c r="AZ71" s="411"/>
      <c r="BA71" s="293">
        <f>SUM(AM71:AZ71)</f>
        <v>1</v>
      </c>
    </row>
    <row r="72" spans="1:53" s="280" customFormat="1" ht="15" hidden="1"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v>0</v>
      </c>
      <c r="AN72" s="407">
        <v>0</v>
      </c>
      <c r="AO72" s="407">
        <v>1</v>
      </c>
      <c r="AP72" s="407">
        <f t="shared" ref="AP72:AZ72" si="16">AP71</f>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v>20487</v>
      </c>
      <c r="E84" s="292">
        <v>20487</v>
      </c>
      <c r="F84" s="292">
        <v>20487</v>
      </c>
      <c r="G84" s="292">
        <v>20487</v>
      </c>
      <c r="H84" s="292">
        <v>20487</v>
      </c>
      <c r="I84" s="292">
        <v>20487</v>
      </c>
      <c r="J84" s="292">
        <v>20487</v>
      </c>
      <c r="K84" s="292">
        <v>20487</v>
      </c>
      <c r="L84" s="292">
        <v>20487</v>
      </c>
      <c r="M84" s="292">
        <v>20487</v>
      </c>
      <c r="N84" s="292">
        <v>20487</v>
      </c>
      <c r="O84" s="292">
        <v>20487</v>
      </c>
      <c r="P84" s="292">
        <v>20487</v>
      </c>
      <c r="Q84" s="292">
        <v>20487</v>
      </c>
      <c r="R84" s="292">
        <v>20487</v>
      </c>
      <c r="S84" s="292">
        <v>20487</v>
      </c>
      <c r="T84" s="292">
        <v>20487</v>
      </c>
      <c r="U84" s="292">
        <v>12</v>
      </c>
      <c r="V84" s="292">
        <v>3</v>
      </c>
      <c r="W84" s="292">
        <v>3</v>
      </c>
      <c r="X84" s="292">
        <v>3</v>
      </c>
      <c r="Y84" s="292">
        <v>3</v>
      </c>
      <c r="Z84" s="292">
        <v>3</v>
      </c>
      <c r="AA84" s="292">
        <v>3</v>
      </c>
      <c r="AB84" s="292">
        <v>3</v>
      </c>
      <c r="AC84" s="292">
        <v>3</v>
      </c>
      <c r="AD84" s="292">
        <v>3</v>
      </c>
      <c r="AE84" s="292">
        <v>3</v>
      </c>
      <c r="AF84" s="292">
        <v>3</v>
      </c>
      <c r="AG84" s="292">
        <v>3</v>
      </c>
      <c r="AH84" s="292">
        <v>3</v>
      </c>
      <c r="AI84" s="292">
        <v>3</v>
      </c>
      <c r="AJ84" s="292">
        <v>3</v>
      </c>
      <c r="AK84" s="292">
        <v>3</v>
      </c>
      <c r="AL84" s="292">
        <v>3</v>
      </c>
      <c r="AM84" s="406">
        <v>0</v>
      </c>
      <c r="AN84" s="411">
        <v>0.64219999999999999</v>
      </c>
      <c r="AO84" s="411">
        <v>0.35780000000000001</v>
      </c>
      <c r="AP84" s="411"/>
      <c r="AQ84" s="411"/>
      <c r="AR84" s="411"/>
      <c r="AS84" s="411"/>
      <c r="AT84" s="411"/>
      <c r="AU84" s="411"/>
      <c r="AV84" s="411"/>
      <c r="AW84" s="411"/>
      <c r="AX84" s="411"/>
      <c r="AY84" s="411"/>
      <c r="AZ84" s="411"/>
      <c r="BA84" s="293">
        <f>SUM(AM84:AZ84)</f>
        <v>1</v>
      </c>
    </row>
    <row r="85" spans="1:53" s="280" customFormat="1" ht="15" hidden="1"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0.64219999999999999</v>
      </c>
      <c r="AO85" s="407">
        <f t="shared" ref="AO85:AZ85" si="20">AO84</f>
        <v>0.35780000000000001</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v>15807</v>
      </c>
      <c r="E102" s="292">
        <v>15807</v>
      </c>
      <c r="F102" s="292">
        <v>15807</v>
      </c>
      <c r="G102" s="292">
        <v>15807</v>
      </c>
      <c r="H102" s="292">
        <v>15807</v>
      </c>
      <c r="I102" s="292">
        <v>15807</v>
      </c>
      <c r="J102" s="292">
        <v>15807</v>
      </c>
      <c r="K102" s="292">
        <v>15807</v>
      </c>
      <c r="L102" s="292">
        <v>15807</v>
      </c>
      <c r="M102" s="292">
        <v>15807</v>
      </c>
      <c r="N102" s="292">
        <v>15807</v>
      </c>
      <c r="O102" s="292">
        <v>15807</v>
      </c>
      <c r="P102" s="292">
        <v>15807</v>
      </c>
      <c r="Q102" s="292">
        <v>15807</v>
      </c>
      <c r="R102" s="292">
        <v>15807</v>
      </c>
      <c r="S102" s="292">
        <v>15807</v>
      </c>
      <c r="T102" s="292">
        <v>15807</v>
      </c>
      <c r="U102" s="292">
        <v>12</v>
      </c>
      <c r="V102" s="292">
        <v>2.7203176</v>
      </c>
      <c r="W102" s="292">
        <v>2.7203176</v>
      </c>
      <c r="X102" s="292">
        <v>2.7203176</v>
      </c>
      <c r="Y102" s="292">
        <v>2.7203176</v>
      </c>
      <c r="Z102" s="292">
        <v>2.7203176</v>
      </c>
      <c r="AA102" s="292">
        <v>2.7203176</v>
      </c>
      <c r="AB102" s="292">
        <v>2.7203176</v>
      </c>
      <c r="AC102" s="292">
        <v>2.7203176</v>
      </c>
      <c r="AD102" s="292">
        <v>2.7203176</v>
      </c>
      <c r="AE102" s="292">
        <v>2.7203176</v>
      </c>
      <c r="AF102" s="292">
        <v>2.7203176</v>
      </c>
      <c r="AG102" s="292">
        <v>2.7203176</v>
      </c>
      <c r="AH102" s="292">
        <v>2.7203176</v>
      </c>
      <c r="AI102" s="292">
        <v>2.7203176</v>
      </c>
      <c r="AJ102" s="292">
        <v>2.7203176</v>
      </c>
      <c r="AK102" s="292">
        <v>2.7203176</v>
      </c>
      <c r="AL102" s="292">
        <v>2.7203176</v>
      </c>
      <c r="AM102" s="406">
        <v>0</v>
      </c>
      <c r="AN102" s="406">
        <v>1</v>
      </c>
      <c r="AO102" s="406">
        <v>0</v>
      </c>
      <c r="AP102" s="406"/>
      <c r="AQ102" s="406"/>
      <c r="AR102" s="406"/>
      <c r="AS102" s="411"/>
      <c r="AT102" s="411"/>
      <c r="AU102" s="411"/>
      <c r="AV102" s="411"/>
      <c r="AW102" s="411"/>
      <c r="AX102" s="411"/>
      <c r="AY102" s="411"/>
      <c r="AZ102" s="411"/>
      <c r="BA102" s="293">
        <f>SUM(AM102:AZ102)</f>
        <v>1</v>
      </c>
    </row>
    <row r="103" spans="1:53" s="280" customFormat="1" ht="15" hidden="1"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v>0</v>
      </c>
      <c r="AN103" s="407">
        <v>1</v>
      </c>
      <c r="AO103" s="407">
        <v>0</v>
      </c>
      <c r="AP103" s="407">
        <f t="shared" ref="AP103:AZ103" si="25">AP102</f>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v>157828</v>
      </c>
      <c r="E105" s="292">
        <v>157828</v>
      </c>
      <c r="F105" s="292">
        <v>157828</v>
      </c>
      <c r="G105" s="292">
        <v>157828</v>
      </c>
      <c r="H105" s="292">
        <v>157828</v>
      </c>
      <c r="I105" s="292">
        <v>157828</v>
      </c>
      <c r="J105" s="292">
        <v>157828</v>
      </c>
      <c r="K105" s="292">
        <v>157828</v>
      </c>
      <c r="L105" s="292">
        <v>157828</v>
      </c>
      <c r="M105" s="292">
        <v>157828</v>
      </c>
      <c r="N105" s="292">
        <v>157828</v>
      </c>
      <c r="O105" s="292">
        <v>157828</v>
      </c>
      <c r="P105" s="292">
        <v>157828</v>
      </c>
      <c r="Q105" s="292">
        <v>157828</v>
      </c>
      <c r="R105" s="292">
        <v>157828</v>
      </c>
      <c r="S105" s="292">
        <v>157828</v>
      </c>
      <c r="T105" s="292">
        <v>157828</v>
      </c>
      <c r="U105" s="292">
        <v>12</v>
      </c>
      <c r="V105" s="292">
        <v>44</v>
      </c>
      <c r="W105" s="292">
        <v>44</v>
      </c>
      <c r="X105" s="292">
        <v>44</v>
      </c>
      <c r="Y105" s="292">
        <v>44</v>
      </c>
      <c r="Z105" s="292">
        <v>44</v>
      </c>
      <c r="AA105" s="292">
        <v>44</v>
      </c>
      <c r="AB105" s="292">
        <v>44</v>
      </c>
      <c r="AC105" s="292">
        <v>44</v>
      </c>
      <c r="AD105" s="292">
        <v>44</v>
      </c>
      <c r="AE105" s="292">
        <v>44</v>
      </c>
      <c r="AF105" s="292">
        <v>44</v>
      </c>
      <c r="AG105" s="292">
        <v>44</v>
      </c>
      <c r="AH105" s="292">
        <v>44</v>
      </c>
      <c r="AI105" s="292">
        <v>44</v>
      </c>
      <c r="AJ105" s="292">
        <v>44</v>
      </c>
      <c r="AK105" s="292">
        <v>44</v>
      </c>
      <c r="AL105" s="292">
        <v>44</v>
      </c>
      <c r="AM105" s="406">
        <v>0</v>
      </c>
      <c r="AN105" s="406">
        <v>0</v>
      </c>
      <c r="AO105" s="406">
        <v>1</v>
      </c>
      <c r="AP105" s="406"/>
      <c r="AQ105" s="406"/>
      <c r="AR105" s="406"/>
      <c r="AS105" s="411"/>
      <c r="AT105" s="411"/>
      <c r="AU105" s="411"/>
      <c r="AV105" s="411"/>
      <c r="AW105" s="411"/>
      <c r="AX105" s="411"/>
      <c r="AY105" s="411"/>
      <c r="AZ105" s="411"/>
      <c r="BA105" s="293">
        <f>SUM(AM105:AZ105)</f>
        <v>1</v>
      </c>
    </row>
    <row r="106" spans="1:53" s="280" customFormat="1" ht="15" hidden="1" outlineLevel="1">
      <c r="A106" s="498"/>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v>0</v>
      </c>
      <c r="AN106" s="407">
        <v>0</v>
      </c>
      <c r="AO106" s="407">
        <v>1</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8"/>
      <c r="B127" s="324" t="s">
        <v>237</v>
      </c>
      <c r="C127" s="325"/>
      <c r="D127" s="325">
        <f>SUM(D22:D125)</f>
        <v>733546</v>
      </c>
      <c r="E127" s="325"/>
      <c r="F127" s="325"/>
      <c r="G127" s="325"/>
      <c r="H127" s="325"/>
      <c r="I127" s="325"/>
      <c r="J127" s="325"/>
      <c r="K127" s="325"/>
      <c r="L127" s="325"/>
      <c r="M127" s="325"/>
      <c r="N127" s="325"/>
      <c r="O127" s="325"/>
      <c r="P127" s="325"/>
      <c r="Q127" s="325"/>
      <c r="R127" s="325"/>
      <c r="S127" s="325"/>
      <c r="T127" s="325"/>
      <c r="U127" s="325"/>
      <c r="V127" s="325">
        <f>SUM(V22:V125)</f>
        <v>212.67422250748939</v>
      </c>
      <c r="W127" s="325"/>
      <c r="X127" s="325"/>
      <c r="Y127" s="325"/>
      <c r="Z127" s="325"/>
      <c r="AA127" s="325"/>
      <c r="AB127" s="325"/>
      <c r="AC127" s="325"/>
      <c r="AD127" s="325"/>
      <c r="AE127" s="325"/>
      <c r="AF127" s="326"/>
      <c r="AG127" s="326"/>
      <c r="AH127" s="326"/>
      <c r="AI127" s="326"/>
      <c r="AJ127" s="326"/>
      <c r="AK127" s="326"/>
      <c r="AL127" s="326"/>
      <c r="AM127" s="326">
        <f>IF(AM21="kWh",SUMPRODUCT(D22:D125,AM22:AM125))</f>
        <v>259800</v>
      </c>
      <c r="AN127" s="326">
        <f>IF(AN21="kWh",SUMPRODUCT(D22:D125,AN22:AN125))</f>
        <v>265401.5282</v>
      </c>
      <c r="AO127" s="326">
        <f>IF(AO21="kW",SUMPRODUCT(U22:U125,V22:V125,AO22:AO125),SUMPRODUCT(D22:D125,AO22:AO125))</f>
        <v>609.57839999999999</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v>1345003</v>
      </c>
      <c r="AN128" s="325">
        <v>543085</v>
      </c>
      <c r="AO128" s="325">
        <v>10671</v>
      </c>
      <c r="AP128" s="325">
        <v>196</v>
      </c>
      <c r="AQ128" s="325">
        <v>4684</v>
      </c>
      <c r="AR128" s="325">
        <v>0</v>
      </c>
      <c r="AS128" s="325">
        <v>0</v>
      </c>
      <c r="AT128" s="325">
        <v>0</v>
      </c>
      <c r="AU128" s="325">
        <v>0</v>
      </c>
      <c r="AV128" s="325">
        <v>0</v>
      </c>
      <c r="AW128" s="325">
        <v>0</v>
      </c>
      <c r="AX128" s="325">
        <v>0</v>
      </c>
      <c r="AY128" s="325">
        <v>0</v>
      </c>
      <c r="AZ128" s="325">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5">
        <v>1.7100000000000001E-2</v>
      </c>
      <c r="AN130" s="825">
        <v>1.11E-2</v>
      </c>
      <c r="AO130" s="338">
        <v>2.504</v>
      </c>
      <c r="AP130" s="338">
        <v>12.955299999999999</v>
      </c>
      <c r="AQ130" s="338">
        <v>1.5699999999999999E-2</v>
      </c>
      <c r="AR130" s="338">
        <v>0</v>
      </c>
      <c r="AS130" s="338">
        <v>0</v>
      </c>
      <c r="AT130" s="338">
        <v>0</v>
      </c>
      <c r="AU130" s="338">
        <v>0</v>
      </c>
      <c r="AV130" s="338">
        <v>0</v>
      </c>
      <c r="AW130" s="338">
        <v>0</v>
      </c>
      <c r="AX130" s="338">
        <v>0</v>
      </c>
      <c r="AY130" s="338">
        <v>0</v>
      </c>
      <c r="AZ130" s="338">
        <v>0</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4442.58</v>
      </c>
      <c r="AN131" s="343">
        <f t="shared" si="33"/>
        <v>2945.9569630200003</v>
      </c>
      <c r="AO131" s="344">
        <f t="shared" si="33"/>
        <v>1526.3843136</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8914.9212766199998</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22999.551299999999</v>
      </c>
      <c r="AN132" s="344">
        <f t="shared" si="35"/>
        <v>6028.2435000000005</v>
      </c>
      <c r="AO132" s="344">
        <f t="shared" si="35"/>
        <v>26720.184000000001</v>
      </c>
      <c r="AP132" s="344">
        <f t="shared" si="35"/>
        <v>2539.2388000000001</v>
      </c>
      <c r="AQ132" s="344">
        <f t="shared" si="35"/>
        <v>73.538799999999995</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58360.756399999998</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-49445.835123379999</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259800</v>
      </c>
      <c r="AN135" s="288">
        <f>SUMPRODUCT($E$22:$E$125,AN22:AN125)</f>
        <v>265401.5282</v>
      </c>
      <c r="AO135" s="288">
        <f>IF(AO21="kW",SUMPRODUCT($U$22:$U$125,$W$22:$W$125,AO22:AO125),SUMPRODUCT($E$22:$E$125,AO22:AO125))</f>
        <v>609.57839999999999</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259800</v>
      </c>
      <c r="AN136" s="288">
        <f>SUMPRODUCT($F$22:$F$125,AN22:AN125)</f>
        <v>265401.5282</v>
      </c>
      <c r="AO136" s="288">
        <f>IF(AO21="kW",SUMPRODUCT($U$22:$U$125,$X$22:$X$125,AO22:AO125),SUMPRODUCT($F$22:$F$125,AO22:AO125))</f>
        <v>609.57839999999999</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259048</v>
      </c>
      <c r="AN137" s="288">
        <f>SUMPRODUCT($G$22:$G$125,AN22:AN125)</f>
        <v>183468.5282</v>
      </c>
      <c r="AO137" s="288">
        <f>IF(AO21="kW",SUMPRODUCT($U$22:$U$125,$Y$22:$Y$125,AO22:AO125),SUMPRODUCT($G$22:$G$125,AO22:AO125))</f>
        <v>609.57839999999999</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233359</v>
      </c>
      <c r="AN138" s="288">
        <f>SUMPRODUCT($H$22:$H$125,AN22:AN125)</f>
        <v>183468.5282</v>
      </c>
      <c r="AO138" s="288">
        <f>IF(AO21="kW",SUMPRODUCT($U$22:$U$125,$Z$22:$Z$125,AO22:AO125),SUMPRODUCT($H$22:$H$125,AO22:AO125))</f>
        <v>609.57839999999999</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180634</v>
      </c>
      <c r="AN139" s="288">
        <f>SUMPRODUCT($I$22:$I$125,AN22:AN125)</f>
        <v>183468.5282</v>
      </c>
      <c r="AO139" s="288">
        <f>IF(AO21="kW",SUMPRODUCT($U$22:$U$125,$AA$22:$AA$125,AO22:AO125),SUMPRODUCT($I$22:$I$125,AO22:AO125))</f>
        <v>609.57839999999999</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151048</v>
      </c>
      <c r="AN140" s="288">
        <f>SUMPRODUCT($J$22:$J$125,AN22:AN125)</f>
        <v>121169.52819999999</v>
      </c>
      <c r="AO140" s="288">
        <f>IF(AO21="kW",SUMPRODUCT($U$22:$U$125,$AB$22:$AB$125,AO22:AO125),SUMPRODUCT($J$22:$J$125,AO22:AO125))</f>
        <v>609.57839999999999</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150633</v>
      </c>
      <c r="AN141" s="288">
        <f>SUMPRODUCT($K$22:$K$125,AN22:AN125)</f>
        <v>121169.52819999999</v>
      </c>
      <c r="AO141" s="288">
        <f>IF(AO21="kW",SUMPRODUCT($U$22:$U$125,$AC$22:$AC$125,AO22:AO125),SUMPRODUCT($K$22:$K$125,AO22:AO125))</f>
        <v>609.57839999999999</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174743</v>
      </c>
      <c r="AN142" s="288">
        <f>SUMPRODUCT($L$22:$L$125,AN22:AN125)</f>
        <v>121169.52819999999</v>
      </c>
      <c r="AO142" s="288">
        <f>IF(AO21="kW",SUMPRODUCT($U$22:$U$125,$AD$22:$AD$125,AO22:AO125),SUMPRODUCT($L$22:$L$125,AO22:AO125))</f>
        <v>609.57839999999999</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99709</v>
      </c>
      <c r="AN143" s="288">
        <f>SUMPRODUCT($M$22:$M$125,AN22:AN125)</f>
        <v>121169.52819999999</v>
      </c>
      <c r="AO143" s="288">
        <f>IF(AO21="kW",SUMPRODUCT($U$22:$U$125,$AE$22:$AE$125,AO22:AO125),SUMPRODUCT($M$22:$M$125,AO22:AO125))</f>
        <v>609.57839999999999</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834</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99709</v>
      </c>
      <c r="AN144" s="288">
        <f>SUMPRODUCT($N$22:$N$125,AN22:AN125)</f>
        <v>121169.52819999999</v>
      </c>
      <c r="AO144" s="288">
        <f>IF(AO21="kW",SUMPRODUCT($U$22:$U$125,$AF$22:$AF$125,AO22:AO125),SUMPRODUCT($N$22:$N$125,AO22:AO125))</f>
        <v>609.57839999999999</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835</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99709</v>
      </c>
      <c r="AN145" s="288">
        <f>SUMPRODUCT($O$22:$O$125,AN22:AN125)</f>
        <v>121169.52819999999</v>
      </c>
      <c r="AO145" s="288">
        <f>IF(AO21="kW",SUMPRODUCT($U$22:$U$125,$AG$22:$AG$125,AO22:AO125),SUMPRODUCT($O$22:$O$125,AO22:AO125))</f>
        <v>609.57839999999999</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836</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99709</v>
      </c>
      <c r="AN146" s="288">
        <f>SUMPRODUCT($P$22:$P$125,AN22:AN125)</f>
        <v>121169.52819999999</v>
      </c>
      <c r="AO146" s="288">
        <f>IF(AO21="kW",SUMPRODUCT($U$22:$U$125,$AH$22:$AH$125,AO22:AO125),SUMPRODUCT($P$22:$P$125,AO22:AO125))</f>
        <v>609.57839999999999</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837</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121169.52819999999</v>
      </c>
      <c r="AO147" s="288">
        <f>IF(AO21="kW",SUMPRODUCT($U$22:$U$125,$AI$22:$AI$125,AO22:AO125),SUMPRODUCT($Q$22:$Q$125,AO22:AO125))</f>
        <v>540.88080000000002</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838</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121169.52819999999</v>
      </c>
      <c r="AO148" s="288">
        <f>IF(AO21="kW",SUMPRODUCT($U$22:$U$125,$AJ$22:$AJ$125,AO22:AO125),SUMPRODUCT($R$22:$R$125,AO22:AO125))</f>
        <v>540.88080000000002</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839</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121169.52819999999</v>
      </c>
      <c r="AO149" s="288">
        <f>IF(AO21="kW",SUMPRODUCT($U$22:$U$125,$AK$22:$AK$125,AO22:AO125),SUMPRODUCT($S$22:$S$125,AO22:AO125))</f>
        <v>540.88080000000002</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840</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121169.52819999999</v>
      </c>
      <c r="AO150" s="323">
        <f>IF(AO21="kW",SUMPRODUCT($U$22:$U$125,$AL$22:$AL$125,AO22:AO125),SUMPRODUCT($T$22:$T$125,AO22:AO125))</f>
        <v>540.88080000000002</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6"/>
      <c r="BB150" s="363"/>
    </row>
    <row r="151" spans="1:54" ht="15">
      <c r="B151" s="742"/>
      <c r="C151" s="353"/>
      <c r="D151" s="743"/>
      <c r="E151" s="743"/>
      <c r="F151" s="743"/>
      <c r="G151" s="743"/>
      <c r="H151" s="743"/>
      <c r="I151" s="743"/>
      <c r="J151" s="743"/>
      <c r="K151" s="743"/>
      <c r="L151" s="743"/>
      <c r="M151" s="743"/>
      <c r="N151" s="743"/>
      <c r="O151" s="743"/>
      <c r="P151" s="743"/>
      <c r="Q151" s="743"/>
      <c r="R151" s="743"/>
      <c r="S151" s="743"/>
      <c r="T151" s="743"/>
      <c r="U151" s="743"/>
      <c r="V151" s="744"/>
      <c r="W151" s="745"/>
      <c r="X151" s="746"/>
      <c r="Y151" s="744"/>
      <c r="Z151" s="301"/>
      <c r="AA151" s="386"/>
      <c r="AB151" s="386"/>
      <c r="AC151" s="744"/>
      <c r="AD151" s="744"/>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2"/>
      <c r="C152" s="353"/>
      <c r="D152" s="743"/>
      <c r="E152" s="743"/>
      <c r="F152" s="743"/>
      <c r="G152" s="743"/>
      <c r="H152" s="743"/>
      <c r="I152" s="743"/>
      <c r="J152" s="743"/>
      <c r="K152" s="743"/>
      <c r="L152" s="743"/>
      <c r="M152" s="743"/>
      <c r="N152" s="743"/>
      <c r="O152" s="743"/>
      <c r="P152" s="743"/>
      <c r="Q152" s="743"/>
      <c r="R152" s="743"/>
      <c r="S152" s="743"/>
      <c r="T152" s="743"/>
      <c r="U152" s="743"/>
      <c r="V152" s="744"/>
      <c r="W152" s="745"/>
      <c r="X152" s="746"/>
      <c r="Y152" s="744"/>
      <c r="Z152" s="301"/>
      <c r="AA152" s="386"/>
      <c r="AB152" s="386"/>
      <c r="AC152" s="744"/>
      <c r="AD152" s="744"/>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2"/>
      <c r="C153" s="353"/>
      <c r="D153" s="743"/>
      <c r="E153" s="743"/>
      <c r="F153" s="743"/>
      <c r="G153" s="743"/>
      <c r="H153" s="743"/>
      <c r="I153" s="743"/>
      <c r="J153" s="743"/>
      <c r="K153" s="743"/>
      <c r="L153" s="743"/>
      <c r="M153" s="743"/>
      <c r="N153" s="743"/>
      <c r="O153" s="743"/>
      <c r="P153" s="743"/>
      <c r="Q153" s="743"/>
      <c r="R153" s="743"/>
      <c r="S153" s="743"/>
      <c r="T153" s="743"/>
      <c r="U153" s="743"/>
      <c r="V153" s="744"/>
      <c r="W153" s="745"/>
      <c r="X153" s="746"/>
      <c r="Y153" s="744"/>
      <c r="Z153" s="301"/>
      <c r="AA153" s="386"/>
      <c r="AB153" s="386"/>
      <c r="AC153" s="744"/>
      <c r="AD153" s="744"/>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17" t="s">
        <v>211</v>
      </c>
      <c r="C157" s="919" t="s">
        <v>33</v>
      </c>
      <c r="D157" s="281" t="s">
        <v>421</v>
      </c>
      <c r="E157" s="923" t="s">
        <v>209</v>
      </c>
      <c r="F157" s="924"/>
      <c r="G157" s="924"/>
      <c r="H157" s="924"/>
      <c r="I157" s="924"/>
      <c r="J157" s="924"/>
      <c r="K157" s="924"/>
      <c r="L157" s="924"/>
      <c r="M157" s="924"/>
      <c r="N157" s="924"/>
      <c r="O157" s="924"/>
      <c r="P157" s="924"/>
      <c r="Q157" s="924"/>
      <c r="R157" s="924"/>
      <c r="S157" s="924"/>
      <c r="T157" s="925"/>
      <c r="U157" s="921" t="s">
        <v>213</v>
      </c>
      <c r="V157" s="281" t="s">
        <v>422</v>
      </c>
      <c r="W157" s="914" t="s">
        <v>212</v>
      </c>
      <c r="X157" s="915"/>
      <c r="Y157" s="915"/>
      <c r="Z157" s="915"/>
      <c r="AA157" s="915"/>
      <c r="AB157" s="915"/>
      <c r="AC157" s="915"/>
      <c r="AD157" s="915"/>
      <c r="AE157" s="915"/>
      <c r="AF157" s="915"/>
      <c r="AG157" s="915"/>
      <c r="AH157" s="915"/>
      <c r="AI157" s="915"/>
      <c r="AJ157" s="915"/>
      <c r="AK157" s="915"/>
      <c r="AL157" s="926"/>
      <c r="AM157" s="914" t="s">
        <v>242</v>
      </c>
      <c r="AN157" s="915"/>
      <c r="AO157" s="915"/>
      <c r="AP157" s="915"/>
      <c r="AQ157" s="915"/>
      <c r="AR157" s="915"/>
      <c r="AS157" s="915"/>
      <c r="AT157" s="915"/>
      <c r="AU157" s="915"/>
      <c r="AV157" s="915"/>
      <c r="AW157" s="915"/>
      <c r="AX157" s="915"/>
      <c r="AY157" s="915"/>
      <c r="AZ157" s="915"/>
      <c r="BA157" s="916"/>
    </row>
    <row r="158" spans="1:54" ht="60.75" customHeight="1">
      <c r="B158" s="918"/>
      <c r="C158" s="920"/>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22"/>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
        <v>29</v>
      </c>
      <c r="AN158" s="282" t="s">
        <v>370</v>
      </c>
      <c r="AO158" s="282" t="s">
        <v>371</v>
      </c>
      <c r="AP158" s="282" t="s">
        <v>1017</v>
      </c>
      <c r="AQ158" s="282" t="s">
        <v>1018</v>
      </c>
      <c r="AR158" s="282" t="s">
        <v>1042</v>
      </c>
      <c r="AS158" s="282" t="s">
        <v>1042</v>
      </c>
      <c r="AT158" s="282" t="s">
        <v>1042</v>
      </c>
      <c r="AU158" s="282" t="s">
        <v>1042</v>
      </c>
      <c r="AV158" s="282" t="s">
        <v>1042</v>
      </c>
      <c r="AW158" s="282" t="s">
        <v>1042</v>
      </c>
      <c r="AX158" s="282" t="s">
        <v>1042</v>
      </c>
      <c r="AY158" s="282" t="s">
        <v>1042</v>
      </c>
      <c r="AZ158" s="282" t="s">
        <v>1042</v>
      </c>
      <c r="BA158" s="284" t="s">
        <v>26</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
        <v>27</v>
      </c>
      <c r="AN159" s="288" t="s">
        <v>27</v>
      </c>
      <c r="AO159" s="288" t="s">
        <v>28</v>
      </c>
      <c r="AP159" s="288" t="s">
        <v>28</v>
      </c>
      <c r="AQ159" s="288" t="s">
        <v>27</v>
      </c>
      <c r="AR159" s="288">
        <v>0</v>
      </c>
      <c r="AS159" s="288">
        <v>0</v>
      </c>
      <c r="AT159" s="288">
        <v>0</v>
      </c>
      <c r="AU159" s="288">
        <v>0</v>
      </c>
      <c r="AV159" s="288">
        <v>0</v>
      </c>
      <c r="AW159" s="288">
        <v>0</v>
      </c>
      <c r="AX159" s="288">
        <v>0</v>
      </c>
      <c r="AY159" s="288">
        <v>0</v>
      </c>
      <c r="AZ159" s="288">
        <v>0</v>
      </c>
      <c r="BA159" s="371"/>
    </row>
    <row r="160" spans="1:54" ht="15" hidden="1" outlineLevel="1">
      <c r="A160" s="498">
        <v>1</v>
      </c>
      <c r="B160" s="291" t="s">
        <v>1</v>
      </c>
      <c r="C160" s="288" t="s">
        <v>25</v>
      </c>
      <c r="D160" s="292">
        <v>38949</v>
      </c>
      <c r="E160" s="292">
        <v>38949</v>
      </c>
      <c r="F160" s="292">
        <v>38949</v>
      </c>
      <c r="G160" s="292">
        <v>38949</v>
      </c>
      <c r="H160" s="292">
        <v>27242</v>
      </c>
      <c r="I160" s="292">
        <v>0</v>
      </c>
      <c r="J160" s="292">
        <v>0</v>
      </c>
      <c r="K160" s="292">
        <v>0</v>
      </c>
      <c r="L160" s="292">
        <v>0</v>
      </c>
      <c r="M160" s="292">
        <v>0</v>
      </c>
      <c r="N160" s="292">
        <v>0</v>
      </c>
      <c r="O160" s="292">
        <v>0</v>
      </c>
      <c r="P160" s="292">
        <v>0</v>
      </c>
      <c r="Q160" s="292"/>
      <c r="R160" s="292"/>
      <c r="S160" s="292"/>
      <c r="T160" s="292"/>
      <c r="U160" s="288"/>
      <c r="V160" s="292">
        <v>5</v>
      </c>
      <c r="W160" s="292">
        <v>5</v>
      </c>
      <c r="X160" s="292">
        <v>5</v>
      </c>
      <c r="Y160" s="292">
        <v>5</v>
      </c>
      <c r="Z160" s="292">
        <v>4</v>
      </c>
      <c r="AA160" s="292">
        <v>0</v>
      </c>
      <c r="AB160" s="292">
        <v>0</v>
      </c>
      <c r="AC160" s="292">
        <v>0</v>
      </c>
      <c r="AD160" s="292">
        <v>0</v>
      </c>
      <c r="AE160" s="292">
        <v>0</v>
      </c>
      <c r="AF160" s="292">
        <v>0</v>
      </c>
      <c r="AG160" s="292">
        <v>0</v>
      </c>
      <c r="AH160" s="292">
        <v>0</v>
      </c>
      <c r="AI160" s="292"/>
      <c r="AJ160" s="292"/>
      <c r="AK160" s="292"/>
      <c r="AL160" s="292"/>
      <c r="AM160" s="406">
        <v>1</v>
      </c>
      <c r="AN160" s="406">
        <v>0</v>
      </c>
      <c r="AO160" s="406">
        <v>0</v>
      </c>
      <c r="AP160" s="406"/>
      <c r="AQ160" s="406"/>
      <c r="AR160" s="406"/>
      <c r="AS160" s="406"/>
      <c r="AT160" s="406"/>
      <c r="AU160" s="406"/>
      <c r="AV160" s="406"/>
      <c r="AW160" s="406"/>
      <c r="AX160" s="406"/>
      <c r="AY160" s="406"/>
      <c r="AZ160" s="406"/>
      <c r="BA160" s="293">
        <f>SUM(AM160:AZ160)</f>
        <v>1</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v>1</v>
      </c>
      <c r="AN161" s="407">
        <v>0</v>
      </c>
      <c r="AO161" s="407">
        <v>0</v>
      </c>
      <c r="AP161" s="407">
        <f t="shared" ref="AP161:AZ161" si="53">AP160</f>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v>542</v>
      </c>
      <c r="E163" s="292">
        <v>542</v>
      </c>
      <c r="F163" s="292">
        <v>542</v>
      </c>
      <c r="G163" s="292">
        <v>537</v>
      </c>
      <c r="H163" s="292">
        <v>0</v>
      </c>
      <c r="I163" s="292">
        <v>0</v>
      </c>
      <c r="J163" s="292">
        <v>0</v>
      </c>
      <c r="K163" s="292">
        <v>0</v>
      </c>
      <c r="L163" s="292">
        <v>0</v>
      </c>
      <c r="M163" s="292">
        <v>0</v>
      </c>
      <c r="N163" s="292">
        <v>0</v>
      </c>
      <c r="O163" s="292">
        <v>0</v>
      </c>
      <c r="P163" s="292">
        <v>0</v>
      </c>
      <c r="Q163" s="292"/>
      <c r="R163" s="292"/>
      <c r="S163" s="292"/>
      <c r="T163" s="292"/>
      <c r="U163" s="288"/>
      <c r="V163" s="292">
        <v>0</v>
      </c>
      <c r="W163" s="292">
        <v>0</v>
      </c>
      <c r="X163" s="292">
        <v>0</v>
      </c>
      <c r="Y163" s="292">
        <v>0</v>
      </c>
      <c r="Z163" s="292">
        <v>0</v>
      </c>
      <c r="AA163" s="292">
        <v>0</v>
      </c>
      <c r="AB163" s="292">
        <v>0</v>
      </c>
      <c r="AC163" s="292">
        <v>0</v>
      </c>
      <c r="AD163" s="292">
        <v>0</v>
      </c>
      <c r="AE163" s="292">
        <v>0</v>
      </c>
      <c r="AF163" s="292">
        <v>0</v>
      </c>
      <c r="AG163" s="292">
        <v>0</v>
      </c>
      <c r="AH163" s="292">
        <v>0</v>
      </c>
      <c r="AI163" s="292"/>
      <c r="AJ163" s="292"/>
      <c r="AK163" s="292"/>
      <c r="AL163" s="292"/>
      <c r="AM163" s="406">
        <v>1</v>
      </c>
      <c r="AN163" s="406">
        <v>0</v>
      </c>
      <c r="AO163" s="406">
        <v>0</v>
      </c>
      <c r="AP163" s="406"/>
      <c r="AQ163" s="406"/>
      <c r="AR163" s="406"/>
      <c r="AS163" s="406"/>
      <c r="AT163" s="406"/>
      <c r="AU163" s="406"/>
      <c r="AV163" s="406"/>
      <c r="AW163" s="406"/>
      <c r="AX163" s="406"/>
      <c r="AY163" s="406"/>
      <c r="AZ163" s="406"/>
      <c r="BA163" s="293">
        <f>SUM(AM163:AZ163)</f>
        <v>1</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v>1</v>
      </c>
      <c r="AN164" s="407">
        <v>0</v>
      </c>
      <c r="AO164" s="407">
        <v>0</v>
      </c>
      <c r="AP164" s="407">
        <f t="shared" ref="AP164:AZ164" si="54">AP163</f>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v>48253</v>
      </c>
      <c r="E166" s="292">
        <v>48253</v>
      </c>
      <c r="F166" s="292">
        <v>48253</v>
      </c>
      <c r="G166" s="292">
        <v>48253</v>
      </c>
      <c r="H166" s="292">
        <v>48253</v>
      </c>
      <c r="I166" s="292">
        <v>48253</v>
      </c>
      <c r="J166" s="292">
        <v>48253</v>
      </c>
      <c r="K166" s="292">
        <v>48253</v>
      </c>
      <c r="L166" s="292">
        <v>48253</v>
      </c>
      <c r="M166" s="292">
        <v>48253</v>
      </c>
      <c r="N166" s="292">
        <v>48253</v>
      </c>
      <c r="O166" s="292">
        <v>48253</v>
      </c>
      <c r="P166" s="292">
        <v>48253</v>
      </c>
      <c r="Q166" s="292"/>
      <c r="R166" s="292"/>
      <c r="S166" s="292"/>
      <c r="T166" s="292"/>
      <c r="U166" s="288"/>
      <c r="V166" s="292">
        <v>27</v>
      </c>
      <c r="W166" s="292">
        <v>27</v>
      </c>
      <c r="X166" s="292">
        <v>27</v>
      </c>
      <c r="Y166" s="292">
        <v>27</v>
      </c>
      <c r="Z166" s="292">
        <v>27</v>
      </c>
      <c r="AA166" s="292">
        <v>27</v>
      </c>
      <c r="AB166" s="292">
        <v>27</v>
      </c>
      <c r="AC166" s="292">
        <v>27</v>
      </c>
      <c r="AD166" s="292">
        <v>27</v>
      </c>
      <c r="AE166" s="292">
        <v>27</v>
      </c>
      <c r="AF166" s="292">
        <v>27</v>
      </c>
      <c r="AG166" s="292">
        <v>27</v>
      </c>
      <c r="AH166" s="292">
        <v>27</v>
      </c>
      <c r="AI166" s="292"/>
      <c r="AJ166" s="292"/>
      <c r="AK166" s="292"/>
      <c r="AL166" s="292"/>
      <c r="AM166" s="406">
        <v>1</v>
      </c>
      <c r="AN166" s="406">
        <v>0</v>
      </c>
      <c r="AO166" s="406">
        <v>0</v>
      </c>
      <c r="AP166" s="406"/>
      <c r="AQ166" s="406"/>
      <c r="AR166" s="406"/>
      <c r="AS166" s="406"/>
      <c r="AT166" s="406"/>
      <c r="AU166" s="406"/>
      <c r="AV166" s="406"/>
      <c r="AW166" s="406"/>
      <c r="AX166" s="406"/>
      <c r="AY166" s="406"/>
      <c r="AZ166" s="406"/>
      <c r="BA166" s="293">
        <f>SUM(AM166:AZ166)</f>
        <v>1</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v>1</v>
      </c>
      <c r="AN167" s="407">
        <v>0</v>
      </c>
      <c r="AO167" s="407">
        <v>0</v>
      </c>
      <c r="AP167" s="407">
        <f t="shared" ref="AP167:AZ167" si="55">AP166</f>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v>3996</v>
      </c>
      <c r="E169" s="292">
        <v>3996</v>
      </c>
      <c r="F169" s="292">
        <v>3996</v>
      </c>
      <c r="G169" s="292">
        <v>3996</v>
      </c>
      <c r="H169" s="292">
        <v>3936</v>
      </c>
      <c r="I169" s="292">
        <v>3936</v>
      </c>
      <c r="J169" s="292">
        <v>1853</v>
      </c>
      <c r="K169" s="292">
        <v>1843</v>
      </c>
      <c r="L169" s="292">
        <v>1843</v>
      </c>
      <c r="M169" s="292">
        <v>1843</v>
      </c>
      <c r="N169" s="292">
        <v>1843</v>
      </c>
      <c r="O169" s="292">
        <v>1843</v>
      </c>
      <c r="P169" s="292">
        <v>1843</v>
      </c>
      <c r="Q169" s="292"/>
      <c r="R169" s="292"/>
      <c r="S169" s="292"/>
      <c r="T169" s="292"/>
      <c r="U169" s="288"/>
      <c r="V169" s="292">
        <v>1</v>
      </c>
      <c r="W169" s="292">
        <v>1</v>
      </c>
      <c r="X169" s="292">
        <v>1</v>
      </c>
      <c r="Y169" s="292">
        <v>1</v>
      </c>
      <c r="Z169" s="292">
        <v>1</v>
      </c>
      <c r="AA169" s="292">
        <v>1</v>
      </c>
      <c r="AB169" s="292">
        <v>1</v>
      </c>
      <c r="AC169" s="292">
        <v>1</v>
      </c>
      <c r="AD169" s="292">
        <v>1</v>
      </c>
      <c r="AE169" s="292">
        <v>1</v>
      </c>
      <c r="AF169" s="292">
        <v>1</v>
      </c>
      <c r="AG169" s="292">
        <v>1</v>
      </c>
      <c r="AH169" s="292">
        <v>1</v>
      </c>
      <c r="AI169" s="292"/>
      <c r="AJ169" s="292"/>
      <c r="AK169" s="292"/>
      <c r="AL169" s="292"/>
      <c r="AM169" s="406">
        <v>1</v>
      </c>
      <c r="AN169" s="406">
        <v>0</v>
      </c>
      <c r="AO169" s="406">
        <v>0</v>
      </c>
      <c r="AP169" s="406"/>
      <c r="AQ169" s="406"/>
      <c r="AR169" s="406"/>
      <c r="AS169" s="406"/>
      <c r="AT169" s="406"/>
      <c r="AU169" s="406"/>
      <c r="AV169" s="406"/>
      <c r="AW169" s="406"/>
      <c r="AX169" s="406"/>
      <c r="AY169" s="406"/>
      <c r="AZ169" s="406"/>
      <c r="BA169" s="293">
        <f>SUM(AM169:AZ169)</f>
        <v>1</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v>1</v>
      </c>
      <c r="AN170" s="407">
        <v>0</v>
      </c>
      <c r="AO170" s="407">
        <v>0</v>
      </c>
      <c r="AP170" s="407">
        <f t="shared" ref="AP170:AZ170" si="56">AP169</f>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v>76536</v>
      </c>
      <c r="E172" s="292">
        <v>76536</v>
      </c>
      <c r="F172" s="292">
        <v>76536</v>
      </c>
      <c r="G172" s="292">
        <v>76536</v>
      </c>
      <c r="H172" s="292">
        <v>68801</v>
      </c>
      <c r="I172" s="292">
        <v>55945</v>
      </c>
      <c r="J172" s="292">
        <v>38160</v>
      </c>
      <c r="K172" s="292">
        <v>38081</v>
      </c>
      <c r="L172" s="292">
        <v>38081</v>
      </c>
      <c r="M172" s="292">
        <v>19342</v>
      </c>
      <c r="N172" s="292">
        <v>19342</v>
      </c>
      <c r="O172" s="292">
        <v>19342</v>
      </c>
      <c r="P172" s="292">
        <v>19342</v>
      </c>
      <c r="Q172" s="292"/>
      <c r="R172" s="292"/>
      <c r="S172" s="292"/>
      <c r="T172" s="292"/>
      <c r="U172" s="288"/>
      <c r="V172" s="292">
        <v>4</v>
      </c>
      <c r="W172" s="292">
        <v>4</v>
      </c>
      <c r="X172" s="292">
        <v>4</v>
      </c>
      <c r="Y172" s="292">
        <v>4</v>
      </c>
      <c r="Z172" s="292">
        <v>4</v>
      </c>
      <c r="AA172" s="292">
        <v>3</v>
      </c>
      <c r="AB172" s="292">
        <v>2</v>
      </c>
      <c r="AC172" s="292">
        <v>2</v>
      </c>
      <c r="AD172" s="292">
        <v>2</v>
      </c>
      <c r="AE172" s="292">
        <v>2</v>
      </c>
      <c r="AF172" s="292">
        <v>2</v>
      </c>
      <c r="AG172" s="292">
        <v>2</v>
      </c>
      <c r="AH172" s="292">
        <v>2</v>
      </c>
      <c r="AI172" s="292"/>
      <c r="AJ172" s="292"/>
      <c r="AK172" s="292"/>
      <c r="AL172" s="292"/>
      <c r="AM172" s="406">
        <v>1</v>
      </c>
      <c r="AN172" s="406">
        <v>0</v>
      </c>
      <c r="AO172" s="406">
        <v>0</v>
      </c>
      <c r="AP172" s="406"/>
      <c r="AQ172" s="406"/>
      <c r="AR172" s="406"/>
      <c r="AS172" s="406"/>
      <c r="AT172" s="406"/>
      <c r="AU172" s="406"/>
      <c r="AV172" s="406"/>
      <c r="AW172" s="406"/>
      <c r="AX172" s="406"/>
      <c r="AY172" s="406"/>
      <c r="AZ172" s="406"/>
      <c r="BA172" s="293">
        <f>SUM(AM172:AZ172)</f>
        <v>1</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1</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v>1338950</v>
      </c>
      <c r="E188" s="292">
        <v>1316741</v>
      </c>
      <c r="F188" s="292">
        <v>1315188</v>
      </c>
      <c r="G188" s="292">
        <v>1278808</v>
      </c>
      <c r="H188" s="292">
        <v>1278808</v>
      </c>
      <c r="I188" s="292" t="s">
        <v>1041</v>
      </c>
      <c r="J188" s="292" t="s">
        <v>1041</v>
      </c>
      <c r="K188" s="292" t="s">
        <v>1041</v>
      </c>
      <c r="L188" s="292" t="s">
        <v>1041</v>
      </c>
      <c r="M188" s="292">
        <v>682977</v>
      </c>
      <c r="N188" s="292">
        <v>682977</v>
      </c>
      <c r="O188" s="292">
        <v>682977</v>
      </c>
      <c r="P188" s="292">
        <v>682977</v>
      </c>
      <c r="Q188" s="292">
        <v>682977</v>
      </c>
      <c r="R188" s="292"/>
      <c r="S188" s="292"/>
      <c r="T188" s="292"/>
      <c r="U188" s="292">
        <v>12</v>
      </c>
      <c r="V188" s="292">
        <v>268</v>
      </c>
      <c r="W188" s="292">
        <v>258</v>
      </c>
      <c r="X188" s="292">
        <v>258</v>
      </c>
      <c r="Y188" s="292">
        <v>242</v>
      </c>
      <c r="Z188" s="292">
        <v>242</v>
      </c>
      <c r="AA188" s="292">
        <v>241</v>
      </c>
      <c r="AB188" s="292">
        <v>235</v>
      </c>
      <c r="AC188" s="292">
        <v>235</v>
      </c>
      <c r="AD188" s="292">
        <v>207</v>
      </c>
      <c r="AE188" s="292">
        <v>137</v>
      </c>
      <c r="AF188" s="292">
        <v>137</v>
      </c>
      <c r="AG188" s="292">
        <v>137</v>
      </c>
      <c r="AH188" s="292">
        <v>137</v>
      </c>
      <c r="AI188" s="292"/>
      <c r="AJ188" s="292"/>
      <c r="AK188" s="292"/>
      <c r="AL188" s="292"/>
      <c r="AM188" s="463">
        <v>0</v>
      </c>
      <c r="AN188" s="465">
        <v>0.34</v>
      </c>
      <c r="AO188" s="465">
        <v>0.66</v>
      </c>
      <c r="AP188" s="411"/>
      <c r="AQ188" s="411"/>
      <c r="AR188" s="411"/>
      <c r="AS188" s="411"/>
      <c r="AT188" s="411"/>
      <c r="AU188" s="411"/>
      <c r="AV188" s="411"/>
      <c r="AW188" s="411"/>
      <c r="AX188" s="411"/>
      <c r="AY188" s="411"/>
      <c r="AZ188" s="411"/>
      <c r="BA188" s="293">
        <f>SUM(AM188:AZ188)</f>
        <v>1</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v>0</v>
      </c>
      <c r="AN189" s="407">
        <v>0.3417</v>
      </c>
      <c r="AO189" s="407">
        <v>0.6583</v>
      </c>
      <c r="AP189" s="407">
        <f t="shared" ref="AP189:AZ189" si="62">AP188</f>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v>179921</v>
      </c>
      <c r="E191" s="292">
        <v>179921</v>
      </c>
      <c r="F191" s="292">
        <v>179921</v>
      </c>
      <c r="G191" s="292">
        <v>116077</v>
      </c>
      <c r="H191" s="292">
        <v>116077</v>
      </c>
      <c r="I191" s="292">
        <v>21156</v>
      </c>
      <c r="J191" s="292">
        <v>21156</v>
      </c>
      <c r="K191" s="292">
        <v>21156</v>
      </c>
      <c r="L191" s="292">
        <v>21156</v>
      </c>
      <c r="M191" s="292">
        <v>21156</v>
      </c>
      <c r="N191" s="292">
        <v>21156</v>
      </c>
      <c r="O191" s="292">
        <v>21156</v>
      </c>
      <c r="P191" s="292">
        <v>21156</v>
      </c>
      <c r="Q191" s="292">
        <v>21156</v>
      </c>
      <c r="R191" s="292"/>
      <c r="S191" s="292"/>
      <c r="T191" s="292"/>
      <c r="U191" s="292">
        <v>12</v>
      </c>
      <c r="V191" s="292">
        <v>47</v>
      </c>
      <c r="W191" s="292">
        <v>47</v>
      </c>
      <c r="X191" s="292">
        <v>47</v>
      </c>
      <c r="Y191" s="292">
        <v>32</v>
      </c>
      <c r="Z191" s="292">
        <v>31</v>
      </c>
      <c r="AA191" s="292">
        <v>6</v>
      </c>
      <c r="AB191" s="292">
        <v>5</v>
      </c>
      <c r="AC191" s="292">
        <v>5</v>
      </c>
      <c r="AD191" s="292">
        <v>5</v>
      </c>
      <c r="AE191" s="292">
        <v>5</v>
      </c>
      <c r="AF191" s="292">
        <v>5</v>
      </c>
      <c r="AG191" s="292">
        <v>5</v>
      </c>
      <c r="AH191" s="292">
        <v>5</v>
      </c>
      <c r="AI191" s="292"/>
      <c r="AJ191" s="292"/>
      <c r="AK191" s="292"/>
      <c r="AL191" s="292"/>
      <c r="AM191" s="411">
        <v>0</v>
      </c>
      <c r="AN191" s="465">
        <v>1</v>
      </c>
      <c r="AO191" s="411">
        <v>0</v>
      </c>
      <c r="AP191" s="411"/>
      <c r="AQ191" s="411"/>
      <c r="AR191" s="411"/>
      <c r="AS191" s="411"/>
      <c r="AT191" s="411"/>
      <c r="AU191" s="411"/>
      <c r="AV191" s="411"/>
      <c r="AW191" s="411"/>
      <c r="AX191" s="411"/>
      <c r="AY191" s="411"/>
      <c r="AZ191" s="411"/>
      <c r="BA191" s="293">
        <f>SUM(AM191:AZ191)</f>
        <v>1</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v>0</v>
      </c>
      <c r="AN192" s="407">
        <v>1</v>
      </c>
      <c r="AO192" s="407">
        <v>0</v>
      </c>
      <c r="AP192" s="407">
        <f t="shared" ref="AP192:AZ192" si="63">AP191</f>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v>0</v>
      </c>
      <c r="AN195" s="407">
        <v>0</v>
      </c>
      <c r="AO195" s="407">
        <v>0</v>
      </c>
      <c r="AP195" s="407">
        <f t="shared" ref="AP195:AZ195" si="64">AP194</f>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v>0</v>
      </c>
      <c r="AN198" s="407">
        <v>0</v>
      </c>
      <c r="AO198" s="407">
        <v>0</v>
      </c>
      <c r="AP198" s="407">
        <f t="shared" ref="AP198:AZ198" si="65">AP197</f>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v>17855</v>
      </c>
      <c r="E200" s="292">
        <v>17855</v>
      </c>
      <c r="F200" s="292">
        <v>17855</v>
      </c>
      <c r="G200" s="292">
        <v>17855</v>
      </c>
      <c r="H200" s="292">
        <v>0</v>
      </c>
      <c r="I200" s="292">
        <v>0</v>
      </c>
      <c r="J200" s="292">
        <v>0</v>
      </c>
      <c r="K200" s="292">
        <v>0</v>
      </c>
      <c r="L200" s="292">
        <v>0</v>
      </c>
      <c r="M200" s="292">
        <v>0</v>
      </c>
      <c r="N200" s="292">
        <v>0</v>
      </c>
      <c r="O200" s="292">
        <v>0</v>
      </c>
      <c r="P200" s="292">
        <v>0</v>
      </c>
      <c r="Q200" s="292">
        <v>0</v>
      </c>
      <c r="R200" s="292"/>
      <c r="S200" s="292"/>
      <c r="T200" s="292"/>
      <c r="U200" s="292">
        <v>12</v>
      </c>
      <c r="V200" s="292">
        <v>0</v>
      </c>
      <c r="W200" s="292">
        <v>0</v>
      </c>
      <c r="X200" s="292">
        <v>0</v>
      </c>
      <c r="Y200" s="292">
        <v>0</v>
      </c>
      <c r="Z200" s="292">
        <v>0</v>
      </c>
      <c r="AA200" s="292">
        <v>0</v>
      </c>
      <c r="AB200" s="292">
        <v>0</v>
      </c>
      <c r="AC200" s="292">
        <v>0</v>
      </c>
      <c r="AD200" s="292">
        <v>0</v>
      </c>
      <c r="AE200" s="292">
        <v>0</v>
      </c>
      <c r="AF200" s="292">
        <v>0</v>
      </c>
      <c r="AG200" s="292">
        <v>0</v>
      </c>
      <c r="AH200" s="292">
        <v>0</v>
      </c>
      <c r="AI200" s="292"/>
      <c r="AJ200" s="292"/>
      <c r="AK200" s="292"/>
      <c r="AL200" s="292"/>
      <c r="AM200" s="411">
        <v>0</v>
      </c>
      <c r="AN200" s="411">
        <v>0</v>
      </c>
      <c r="AO200" s="411">
        <v>1</v>
      </c>
      <c r="AP200" s="411"/>
      <c r="AQ200" s="411"/>
      <c r="AR200" s="411"/>
      <c r="AS200" s="411"/>
      <c r="AT200" s="411"/>
      <c r="AU200" s="411"/>
      <c r="AV200" s="411"/>
      <c r="AW200" s="411"/>
      <c r="AX200" s="411"/>
      <c r="AY200" s="411"/>
      <c r="AZ200" s="411"/>
      <c r="BA200" s="293">
        <f>SUM(AM200:AZ200)</f>
        <v>1</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v>0</v>
      </c>
      <c r="AN201" s="407">
        <v>0</v>
      </c>
      <c r="AO201" s="407">
        <v>1</v>
      </c>
      <c r="AP201" s="407">
        <f t="shared" ref="AP201:AZ201" si="66">AP200</f>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483</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v>0</v>
      </c>
      <c r="AN204" s="407">
        <v>0</v>
      </c>
      <c r="AO204" s="407">
        <v>0</v>
      </c>
      <c r="AP204" s="407">
        <f t="shared" ref="AP204:AZ204" si="67">AP203</f>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v>0</v>
      </c>
      <c r="AN207" s="407">
        <v>0</v>
      </c>
      <c r="AO207" s="407">
        <v>0</v>
      </c>
      <c r="AP207" s="407">
        <f t="shared" ref="AP207:AZ207" si="68">AP206</f>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v>542</v>
      </c>
      <c r="E209" s="292">
        <v>0</v>
      </c>
      <c r="F209" s="292">
        <v>0</v>
      </c>
      <c r="G209" s="292">
        <v>0</v>
      </c>
      <c r="H209" s="292">
        <v>0</v>
      </c>
      <c r="I209" s="292">
        <v>0</v>
      </c>
      <c r="J209" s="292">
        <v>0</v>
      </c>
      <c r="K209" s="292">
        <v>0</v>
      </c>
      <c r="L209" s="292">
        <v>0</v>
      </c>
      <c r="M209" s="292">
        <v>0</v>
      </c>
      <c r="N209" s="292">
        <v>0</v>
      </c>
      <c r="O209" s="292">
        <v>0</v>
      </c>
      <c r="P209" s="292">
        <v>0</v>
      </c>
      <c r="Q209" s="292">
        <v>0</v>
      </c>
      <c r="R209" s="292"/>
      <c r="S209" s="292"/>
      <c r="T209" s="292"/>
      <c r="U209" s="288"/>
      <c r="V209" s="292">
        <v>37</v>
      </c>
      <c r="W209" s="292">
        <v>0</v>
      </c>
      <c r="X209" s="292">
        <v>0</v>
      </c>
      <c r="Y209" s="292">
        <v>0</v>
      </c>
      <c r="Z209" s="292">
        <v>0</v>
      </c>
      <c r="AA209" s="292">
        <v>0</v>
      </c>
      <c r="AB209" s="292">
        <v>0</v>
      </c>
      <c r="AC209" s="292">
        <v>0</v>
      </c>
      <c r="AD209" s="292">
        <v>0</v>
      </c>
      <c r="AE209" s="292">
        <v>0</v>
      </c>
      <c r="AF209" s="292">
        <v>0</v>
      </c>
      <c r="AG209" s="292">
        <v>0</v>
      </c>
      <c r="AH209" s="292">
        <v>0</v>
      </c>
      <c r="AI209" s="292"/>
      <c r="AJ209" s="292"/>
      <c r="AK209" s="292"/>
      <c r="AL209" s="292"/>
      <c r="AM209" s="411">
        <v>0</v>
      </c>
      <c r="AN209" s="411">
        <v>0</v>
      </c>
      <c r="AO209" s="411">
        <v>1</v>
      </c>
      <c r="AP209" s="411"/>
      <c r="AQ209" s="411"/>
      <c r="AR209" s="411"/>
      <c r="AS209" s="411"/>
      <c r="AT209" s="411"/>
      <c r="AU209" s="411"/>
      <c r="AV209" s="411"/>
      <c r="AW209" s="411"/>
      <c r="AX209" s="411"/>
      <c r="AY209" s="411"/>
      <c r="AZ209" s="411"/>
      <c r="BA209" s="293">
        <f>SUM(AM209:AZ209)</f>
        <v>1</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v>0</v>
      </c>
      <c r="AN210" s="407">
        <v>0</v>
      </c>
      <c r="AO210" s="407">
        <v>1</v>
      </c>
      <c r="AP210" s="407">
        <f t="shared" ref="AP210:AZ210" si="69">AP209</f>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v>0</v>
      </c>
      <c r="AN214" s="407">
        <v>0</v>
      </c>
      <c r="AO214" s="407">
        <v>0</v>
      </c>
      <c r="AP214" s="407">
        <f t="shared" ref="AP214:AZ214" si="70">AP213</f>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v>0</v>
      </c>
      <c r="AN217" s="407">
        <v>0</v>
      </c>
      <c r="AO217" s="407">
        <v>0</v>
      </c>
      <c r="AP217" s="407">
        <f t="shared" ref="AP217:AZ217" si="71">AP216</f>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v>0</v>
      </c>
      <c r="AN220" s="407">
        <v>0</v>
      </c>
      <c r="AO220" s="407">
        <v>0</v>
      </c>
      <c r="AP220" s="407">
        <f t="shared" ref="AP220:AZ220" si="72">AP219</f>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v>0</v>
      </c>
      <c r="AN223" s="407">
        <v>0</v>
      </c>
      <c r="AO223" s="407">
        <v>0</v>
      </c>
      <c r="AP223" s="407">
        <f t="shared" ref="AP223:AZ223" si="73">AP222</f>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v>0</v>
      </c>
      <c r="AN226" s="407">
        <v>0</v>
      </c>
      <c r="AO226" s="407">
        <v>0</v>
      </c>
      <c r="AP226" s="407">
        <f t="shared" ref="AP226:AZ226" si="74">AP225</f>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v>14523</v>
      </c>
      <c r="E229" s="292">
        <v>14523</v>
      </c>
      <c r="F229" s="292">
        <v>14523</v>
      </c>
      <c r="G229" s="292">
        <v>13687</v>
      </c>
      <c r="H229" s="292">
        <v>13372</v>
      </c>
      <c r="I229" s="292">
        <v>13372</v>
      </c>
      <c r="J229" s="292">
        <v>12900</v>
      </c>
      <c r="K229" s="292">
        <v>12160</v>
      </c>
      <c r="L229" s="292">
        <v>3700</v>
      </c>
      <c r="M229" s="292">
        <v>3700</v>
      </c>
      <c r="N229" s="292">
        <v>3700</v>
      </c>
      <c r="O229" s="292">
        <v>3700</v>
      </c>
      <c r="P229" s="292">
        <v>3700</v>
      </c>
      <c r="Q229" s="292">
        <v>3700</v>
      </c>
      <c r="R229" s="292"/>
      <c r="S229" s="292"/>
      <c r="T229" s="292"/>
      <c r="U229" s="288"/>
      <c r="V229" s="292">
        <v>1</v>
      </c>
      <c r="W229" s="292">
        <v>1</v>
      </c>
      <c r="X229" s="292">
        <v>1</v>
      </c>
      <c r="Y229" s="292">
        <v>1</v>
      </c>
      <c r="Z229" s="292">
        <v>1</v>
      </c>
      <c r="AA229" s="292">
        <v>1</v>
      </c>
      <c r="AB229" s="292">
        <v>1</v>
      </c>
      <c r="AC229" s="292">
        <v>1</v>
      </c>
      <c r="AD229" s="292">
        <v>1</v>
      </c>
      <c r="AE229" s="292">
        <v>1</v>
      </c>
      <c r="AF229" s="292">
        <v>1</v>
      </c>
      <c r="AG229" s="292">
        <v>1</v>
      </c>
      <c r="AH229" s="292">
        <v>1</v>
      </c>
      <c r="AI229" s="292"/>
      <c r="AJ229" s="292"/>
      <c r="AK229" s="292"/>
      <c r="AL229" s="292"/>
      <c r="AM229" s="466">
        <v>1</v>
      </c>
      <c r="AN229" s="406">
        <v>0</v>
      </c>
      <c r="AO229" s="406">
        <v>0</v>
      </c>
      <c r="AP229" s="406"/>
      <c r="AQ229" s="406"/>
      <c r="AR229" s="406"/>
      <c r="AS229" s="406"/>
      <c r="AT229" s="406"/>
      <c r="AU229" s="406"/>
      <c r="AV229" s="406"/>
      <c r="AW229" s="406"/>
      <c r="AX229" s="406"/>
      <c r="AY229" s="406"/>
      <c r="AZ229" s="406"/>
      <c r="BA229" s="293">
        <f>SUM(AM229:AZ229)</f>
        <v>1</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v>1</v>
      </c>
      <c r="AN230" s="407">
        <v>0</v>
      </c>
      <c r="AO230" s="407">
        <v>0</v>
      </c>
      <c r="AP230" s="407">
        <f t="shared" ref="AP230:AZ230" si="75">AP229</f>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v>0</v>
      </c>
      <c r="AN234" s="407">
        <v>0</v>
      </c>
      <c r="AO234" s="407">
        <v>0</v>
      </c>
      <c r="AP234" s="407">
        <f t="shared" ref="AP234:AZ234" si="76">AP233</f>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v>0</v>
      </c>
      <c r="AN237" s="407">
        <v>0</v>
      </c>
      <c r="AO237" s="407">
        <v>0</v>
      </c>
      <c r="AP237" s="407">
        <f t="shared" ref="AP237:AZ237" si="77">AP236</f>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v>0</v>
      </c>
      <c r="AN241" s="407">
        <v>0</v>
      </c>
      <c r="AO241" s="407">
        <v>0</v>
      </c>
      <c r="AP241" s="407">
        <f t="shared" ref="AP241:AZ241" si="78">AP240</f>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v>313</v>
      </c>
      <c r="E243" s="292">
        <v>313</v>
      </c>
      <c r="F243" s="292">
        <v>313</v>
      </c>
      <c r="G243" s="292">
        <v>313</v>
      </c>
      <c r="H243" s="292">
        <v>313</v>
      </c>
      <c r="I243" s="292">
        <v>313</v>
      </c>
      <c r="J243" s="292">
        <v>313</v>
      </c>
      <c r="K243" s="292">
        <v>313</v>
      </c>
      <c r="L243" s="292">
        <v>313</v>
      </c>
      <c r="M243" s="292">
        <v>313</v>
      </c>
      <c r="N243" s="292">
        <v>313</v>
      </c>
      <c r="O243" s="292">
        <v>313</v>
      </c>
      <c r="P243" s="292">
        <v>313</v>
      </c>
      <c r="Q243" s="292">
        <v>313</v>
      </c>
      <c r="R243" s="292"/>
      <c r="S243" s="292"/>
      <c r="T243" s="292"/>
      <c r="U243" s="292">
        <v>12</v>
      </c>
      <c r="V243" s="292">
        <v>0</v>
      </c>
      <c r="W243" s="292">
        <v>0</v>
      </c>
      <c r="X243" s="292">
        <v>0</v>
      </c>
      <c r="Y243" s="292">
        <v>0</v>
      </c>
      <c r="Z243" s="292">
        <v>0</v>
      </c>
      <c r="AA243" s="292">
        <v>0</v>
      </c>
      <c r="AB243" s="292">
        <v>0</v>
      </c>
      <c r="AC243" s="292">
        <v>0</v>
      </c>
      <c r="AD243" s="292">
        <v>0</v>
      </c>
      <c r="AE243" s="292">
        <v>0</v>
      </c>
      <c r="AF243" s="292">
        <v>0</v>
      </c>
      <c r="AG243" s="292">
        <v>0</v>
      </c>
      <c r="AH243" s="292">
        <v>0</v>
      </c>
      <c r="AI243" s="292"/>
      <c r="AJ243" s="292"/>
      <c r="AK243" s="292"/>
      <c r="AL243" s="292"/>
      <c r="AM243" s="422">
        <v>0</v>
      </c>
      <c r="AN243" s="411">
        <v>0</v>
      </c>
      <c r="AO243" s="411">
        <v>1</v>
      </c>
      <c r="AP243" s="411"/>
      <c r="AQ243" s="411"/>
      <c r="AR243" s="411"/>
      <c r="AS243" s="411"/>
      <c r="AT243" s="411"/>
      <c r="AU243" s="411"/>
      <c r="AV243" s="411"/>
      <c r="AW243" s="411"/>
      <c r="AX243" s="411"/>
      <c r="AY243" s="411"/>
      <c r="AZ243" s="411"/>
      <c r="BA243" s="293">
        <f>SUM(AM243:AZ243)</f>
        <v>1</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v>0</v>
      </c>
      <c r="AN244" s="407">
        <v>0</v>
      </c>
      <c r="AO244" s="407">
        <v>1</v>
      </c>
      <c r="AP244" s="407">
        <f t="shared" ref="AP244:AZ244" si="79">AP243</f>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v>0</v>
      </c>
      <c r="AN247" s="407">
        <v>0</v>
      </c>
      <c r="AO247" s="407">
        <v>0</v>
      </c>
      <c r="AP247" s="407">
        <f t="shared" ref="AP247:AZ247" si="80">AP246</f>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v>0</v>
      </c>
      <c r="AN250" s="407">
        <v>0</v>
      </c>
      <c r="AO250" s="407">
        <v>0</v>
      </c>
      <c r="AP250" s="407">
        <f t="shared" ref="AP250:AZ250" si="81">AP249</f>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v>0</v>
      </c>
      <c r="AN253" s="407">
        <v>0</v>
      </c>
      <c r="AO253" s="407">
        <v>0</v>
      </c>
      <c r="AP253" s="407">
        <f t="shared" ref="AP253:AZ253" si="82">AP252</f>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v>0</v>
      </c>
      <c r="AN257" s="407">
        <v>0</v>
      </c>
      <c r="AO257" s="407">
        <v>0</v>
      </c>
      <c r="AP257" s="407">
        <f t="shared" ref="AP257:AZ257" si="83">AP256</f>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v>0</v>
      </c>
      <c r="AN260" s="407">
        <v>0</v>
      </c>
      <c r="AO260" s="407">
        <v>0</v>
      </c>
      <c r="AP260" s="407">
        <f t="shared" ref="AP260:AZ260" si="84">AP259</f>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244</v>
      </c>
      <c r="C265" s="326"/>
      <c r="D265" s="326">
        <f>SUM(D160:D263)</f>
        <v>1720380</v>
      </c>
      <c r="E265" s="326"/>
      <c r="F265" s="326"/>
      <c r="G265" s="326"/>
      <c r="H265" s="326"/>
      <c r="I265" s="326"/>
      <c r="J265" s="326"/>
      <c r="K265" s="326"/>
      <c r="L265" s="326"/>
      <c r="M265" s="326"/>
      <c r="N265" s="326"/>
      <c r="O265" s="326"/>
      <c r="P265" s="326"/>
      <c r="Q265" s="326"/>
      <c r="R265" s="326"/>
      <c r="S265" s="326"/>
      <c r="T265" s="326"/>
      <c r="U265" s="326"/>
      <c r="V265" s="326">
        <f>SUM(V160:V263)</f>
        <v>390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182799</v>
      </c>
      <c r="AN265" s="326">
        <f>IF(AN159="kWh",SUMPRODUCT(D160:D263,AN160:AN263))</f>
        <v>635164</v>
      </c>
      <c r="AO265" s="326">
        <f>IF(AO159="kW",SUMPRODUCT(U160:U263,V160:V263,AO160:AO263),SUMPRODUCT(D160:D263,AO160:AO263))</f>
        <v>2122.56</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v>1345003</v>
      </c>
      <c r="AN266" s="325">
        <v>543085</v>
      </c>
      <c r="AO266" s="325">
        <v>10671</v>
      </c>
      <c r="AP266" s="325">
        <v>196</v>
      </c>
      <c r="AQ266" s="325">
        <v>4684</v>
      </c>
      <c r="AR266" s="325">
        <v>0</v>
      </c>
      <c r="AS266" s="325">
        <v>0</v>
      </c>
      <c r="AT266" s="325">
        <v>0</v>
      </c>
      <c r="AU266" s="325">
        <v>0</v>
      </c>
      <c r="AV266" s="325">
        <v>0</v>
      </c>
      <c r="AW266" s="325">
        <v>0</v>
      </c>
      <c r="AX266" s="325">
        <v>0</v>
      </c>
      <c r="AY266" s="325">
        <v>0</v>
      </c>
      <c r="AZ266" s="325">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5">
        <v>1.6799999999999999E-2</v>
      </c>
      <c r="AN268" s="825">
        <v>1.12E-2</v>
      </c>
      <c r="AO268" s="338">
        <v>2.6152000000000002</v>
      </c>
      <c r="AP268" s="338">
        <v>13.776899999999999</v>
      </c>
      <c r="AQ268" s="338">
        <v>1.7000000000000001E-2</v>
      </c>
      <c r="AR268" s="338">
        <v>0</v>
      </c>
      <c r="AS268" s="338">
        <v>0</v>
      </c>
      <c r="AT268" s="338">
        <v>0</v>
      </c>
      <c r="AU268" s="338">
        <v>0</v>
      </c>
      <c r="AV268" s="338">
        <v>0</v>
      </c>
      <c r="AW268" s="338">
        <v>0</v>
      </c>
      <c r="AX268" s="338">
        <v>0</v>
      </c>
      <c r="AY268" s="338">
        <v>0</v>
      </c>
      <c r="AZ268" s="338">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4364.6399999999994</v>
      </c>
      <c r="AN269" s="374">
        <f>AN135*AN268</f>
        <v>2972.4971158399999</v>
      </c>
      <c r="AO269" s="374">
        <f t="shared" ref="AO269:AZ269" si="86">AO135*AO268</f>
        <v>1594.1694316800001</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8931.3065475200001</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3071.0231999999996</v>
      </c>
      <c r="AN270" s="374">
        <f t="shared" si="87"/>
        <v>7113.8368</v>
      </c>
      <c r="AO270" s="375">
        <f t="shared" si="87"/>
        <v>5550.9189120000001</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15735.778912000002</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7435.6631999999991</v>
      </c>
      <c r="AN271" s="343">
        <f t="shared" ref="AN271:AZ271" si="88">SUM(AN269:AN270)</f>
        <v>10086.333915839999</v>
      </c>
      <c r="AO271" s="343">
        <f t="shared" si="88"/>
        <v>7145.0883436800004</v>
      </c>
      <c r="AP271" s="343">
        <f t="shared" si="88"/>
        <v>0</v>
      </c>
      <c r="AQ271" s="343">
        <f t="shared" si="88"/>
        <v>0</v>
      </c>
      <c r="AR271" s="343">
        <f t="shared" si="88"/>
        <v>0</v>
      </c>
      <c r="AS271" s="343">
        <f t="shared" si="88"/>
        <v>0</v>
      </c>
      <c r="AT271" s="343">
        <f t="shared" si="88"/>
        <v>0</v>
      </c>
      <c r="AU271" s="343">
        <f t="shared" si="88"/>
        <v>0</v>
      </c>
      <c r="AV271" s="343">
        <f t="shared" si="88"/>
        <v>0</v>
      </c>
      <c r="AW271" s="343">
        <f t="shared" si="88"/>
        <v>0</v>
      </c>
      <c r="AX271" s="343">
        <f t="shared" si="88"/>
        <v>0</v>
      </c>
      <c r="AY271" s="343">
        <f t="shared" si="88"/>
        <v>0</v>
      </c>
      <c r="AZ271" s="343">
        <f t="shared" si="88"/>
        <v>0</v>
      </c>
      <c r="BA271" s="403">
        <f>SUM(BA269:BA270)</f>
        <v>24667.08545952</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Z272" si="89">AM266*AM268</f>
        <v>22596.0504</v>
      </c>
      <c r="AN272" s="344">
        <f t="shared" si="89"/>
        <v>6082.5519999999997</v>
      </c>
      <c r="AO272" s="344">
        <f t="shared" si="89"/>
        <v>27906.799200000001</v>
      </c>
      <c r="AP272" s="344">
        <f t="shared" si="89"/>
        <v>2700.2723999999998</v>
      </c>
      <c r="AQ272" s="344">
        <f t="shared" si="89"/>
        <v>79.628</v>
      </c>
      <c r="AR272" s="344">
        <f t="shared" si="89"/>
        <v>0</v>
      </c>
      <c r="AS272" s="344">
        <f t="shared" si="89"/>
        <v>0</v>
      </c>
      <c r="AT272" s="344">
        <f t="shared" si="89"/>
        <v>0</v>
      </c>
      <c r="AU272" s="344">
        <f t="shared" si="89"/>
        <v>0</v>
      </c>
      <c r="AV272" s="344">
        <f t="shared" si="89"/>
        <v>0</v>
      </c>
      <c r="AW272" s="344">
        <f t="shared" si="89"/>
        <v>0</v>
      </c>
      <c r="AX272" s="344">
        <f t="shared" si="89"/>
        <v>0</v>
      </c>
      <c r="AY272" s="344">
        <f t="shared" si="89"/>
        <v>0</v>
      </c>
      <c r="AZ272" s="344">
        <f t="shared" si="89"/>
        <v>0</v>
      </c>
      <c r="BA272" s="403">
        <f>SUM(AM272:AZ272)</f>
        <v>59365.301999999996</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-34698.216540479996</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182799</v>
      </c>
      <c r="AN275" s="288">
        <f>SUMPRODUCT($E$160:$E$263,AN160:AN263)</f>
        <v>627612.94000000006</v>
      </c>
      <c r="AO275" s="288">
        <f>IF(AO159="kW",SUMPRODUCT(U160:U263,W160:W263,AO160:AO263),SUMPRODUCT(E160:E263,AO160:AO263))</f>
        <v>2043.3600000000001</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182799</v>
      </c>
      <c r="AN276" s="288">
        <f>SUMPRODUCT($F$160:$F$263,AN160:AN263)</f>
        <v>627084.92000000004</v>
      </c>
      <c r="AO276" s="288">
        <f>IF(AO159="kW",SUMPRODUCT(U160:U263,X160:X263,AO160:AO263),SUMPRODUCT(F160:F263,AO160:AO263))</f>
        <v>2043.3600000000001</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181958</v>
      </c>
      <c r="AN277" s="288">
        <f>SUMPRODUCT($G$160:$G$263,AN160:AN263)</f>
        <v>550871.72</v>
      </c>
      <c r="AO277" s="288">
        <f>IF(AO159="kW",SUMPRODUCT(U160:U263,Y160:Y263,AO160:AO263),SUMPRODUCT(G160:G263,AO160:AO263))</f>
        <v>1916.64</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161604</v>
      </c>
      <c r="AN278" s="288">
        <f>SUMPRODUCT($H$160:$H$263,AN160:AN263)</f>
        <v>550871.72</v>
      </c>
      <c r="AO278" s="288">
        <f>IF(AO159="kW",SUMPRODUCT(U160:U263,Z160:Z263,AO160:AO263),SUMPRODUCT(H160:H263,AO160:AO263))</f>
        <v>1916.64</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121506</v>
      </c>
      <c r="AN279" s="288">
        <f>SUMPRODUCT($I$160:$I$263,AN160:AN263)</f>
        <v>21156</v>
      </c>
      <c r="AO279" s="288">
        <f>IF(AO159="kW",SUMPRODUCT(U160:U263,AA160:AA263,AO160:AO263),SUMPRODUCT(I160:I263,AO160:AO263))</f>
        <v>1908.72</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101166</v>
      </c>
      <c r="AN280" s="288">
        <f>SUMPRODUCT($J$160:$J$263,AN160:AN263)</f>
        <v>21156</v>
      </c>
      <c r="AO280" s="288">
        <f>IF(AO159="kW",SUMPRODUCT(U160:U263,AB160:AB263,AO160:AO263),SUMPRODUCT(J160:J263,AO160:AO263))</f>
        <v>1861.2</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100337</v>
      </c>
      <c r="AN281" s="288">
        <f>SUMPRODUCT($K$160:$K$263,AN160:AN263)</f>
        <v>21156</v>
      </c>
      <c r="AO281" s="288">
        <f>IF(AO159="kW",SUMPRODUCT(U160:U263,AC160:AC263,AO160:AO263),SUMPRODUCT(K160:K263,AO160:AO263))</f>
        <v>1861.2</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91877</v>
      </c>
      <c r="AN282" s="288">
        <f>SUMPRODUCT($L$160:$L$263,AN160:AN263)</f>
        <v>21156</v>
      </c>
      <c r="AO282" s="288">
        <f>IF(AO159="kW",SUMPRODUCT($U$160:$U$263,$AD$160:$AD$263,AO160:AO263),SUMPRODUCT($L$160:$L$263,AO160:AO263))</f>
        <v>1639.44</v>
      </c>
      <c r="AP282" s="288">
        <f t="shared" ref="AP282:AZ282" si="90">IF(AP159="kW",SUMPRODUCT($U$160:$U$263,$AD$160:$AD$263,AP160:AP263),SUMPRODUCT($L$160:$L$263,AP160:AP263))</f>
        <v>0</v>
      </c>
      <c r="AQ282" s="288">
        <f t="shared" si="90"/>
        <v>0</v>
      </c>
      <c r="AR282" s="288">
        <f t="shared" si="90"/>
        <v>0</v>
      </c>
      <c r="AS282" s="288">
        <f t="shared" si="90"/>
        <v>0</v>
      </c>
      <c r="AT282" s="288">
        <f t="shared" si="90"/>
        <v>0</v>
      </c>
      <c r="AU282" s="288">
        <f t="shared" si="90"/>
        <v>0</v>
      </c>
      <c r="AV282" s="288">
        <f t="shared" si="90"/>
        <v>0</v>
      </c>
      <c r="AW282" s="288">
        <f t="shared" si="90"/>
        <v>0</v>
      </c>
      <c r="AX282" s="288">
        <f t="shared" si="90"/>
        <v>0</v>
      </c>
      <c r="AY282" s="288">
        <f t="shared" si="90"/>
        <v>0</v>
      </c>
      <c r="AZ282" s="288">
        <f t="shared" si="90"/>
        <v>0</v>
      </c>
      <c r="BA282" s="334"/>
    </row>
    <row r="283" spans="1:55" ht="15">
      <c r="B283" s="321" t="s">
        <v>913</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73138</v>
      </c>
      <c r="AN283" s="288">
        <f>SUMPRODUCT($M$160:$M$263,AN160:AN263)</f>
        <v>253368.18000000002</v>
      </c>
      <c r="AO283" s="288">
        <f>IF(AO159="kW",SUMPRODUCT($U$160:$U$263,$AE$160:$AE$263,AO160:AO263),SUMPRODUCT($M$160:$M$263,AO160:AO263))</f>
        <v>1085.04</v>
      </c>
      <c r="AP283" s="288">
        <f t="shared" ref="AP283:AZ283" si="91">IF(AP159="kW",SUMPRODUCT($U$160:$U$263,$AE$160:$AE$263,AP160:AP263),SUMPRODUCT($M$160:$M$263,AP160:AP263))</f>
        <v>0</v>
      </c>
      <c r="AQ283" s="288">
        <f t="shared" si="91"/>
        <v>0</v>
      </c>
      <c r="AR283" s="288">
        <f t="shared" si="91"/>
        <v>0</v>
      </c>
      <c r="AS283" s="288">
        <f t="shared" si="91"/>
        <v>0</v>
      </c>
      <c r="AT283" s="288">
        <f t="shared" si="91"/>
        <v>0</v>
      </c>
      <c r="AU283" s="288">
        <f t="shared" si="91"/>
        <v>0</v>
      </c>
      <c r="AV283" s="288">
        <f t="shared" si="91"/>
        <v>0</v>
      </c>
      <c r="AW283" s="288">
        <f t="shared" si="91"/>
        <v>0</v>
      </c>
      <c r="AX283" s="288">
        <f t="shared" si="91"/>
        <v>0</v>
      </c>
      <c r="AY283" s="288">
        <f t="shared" si="91"/>
        <v>0</v>
      </c>
      <c r="AZ283" s="288">
        <f t="shared" si="91"/>
        <v>0</v>
      </c>
      <c r="BA283" s="334"/>
    </row>
    <row r="284" spans="1:55" ht="15">
      <c r="B284" s="321" t="s">
        <v>914</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73138</v>
      </c>
      <c r="AN284" s="288">
        <f>SUMPRODUCT($N$160:$N$263,AN160:AN263)</f>
        <v>253368.18000000002</v>
      </c>
      <c r="AO284" s="288">
        <f>IF(AO159="kW",SUMPRODUCT($U$160:$U$263,$AF$160:$AF$263,AO160:AO263),SUMPRODUCT($N$160:$N$263,AO160:AO263))</f>
        <v>1085.04</v>
      </c>
      <c r="AP284" s="288">
        <f t="shared" ref="AP284:AZ284" si="92">IF(AP159="kW",SUMPRODUCT($U$160:$U$263,$AF$160:$AF$263,AP160:AP263),SUMPRODUCT($N$160:$N$263,AP160:AP263))</f>
        <v>0</v>
      </c>
      <c r="AQ284" s="288">
        <f t="shared" si="92"/>
        <v>0</v>
      </c>
      <c r="AR284" s="288">
        <f t="shared" si="92"/>
        <v>0</v>
      </c>
      <c r="AS284" s="288">
        <f t="shared" si="92"/>
        <v>0</v>
      </c>
      <c r="AT284" s="288">
        <f t="shared" si="92"/>
        <v>0</v>
      </c>
      <c r="AU284" s="288">
        <f t="shared" si="92"/>
        <v>0</v>
      </c>
      <c r="AV284" s="288">
        <f t="shared" si="92"/>
        <v>0</v>
      </c>
      <c r="AW284" s="288">
        <f t="shared" si="92"/>
        <v>0</v>
      </c>
      <c r="AX284" s="288">
        <f t="shared" si="92"/>
        <v>0</v>
      </c>
      <c r="AY284" s="288">
        <f t="shared" si="92"/>
        <v>0</v>
      </c>
      <c r="AZ284" s="288">
        <f t="shared" si="92"/>
        <v>0</v>
      </c>
      <c r="BA284" s="334"/>
    </row>
    <row r="285" spans="1:55" ht="15">
      <c r="B285" s="321" t="s">
        <v>915</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73138</v>
      </c>
      <c r="AN285" s="288">
        <f>SUMPRODUCT($O$160:$O$263,AN160:AN263)</f>
        <v>253368.18000000002</v>
      </c>
      <c r="AO285" s="288">
        <f>IF(AO159="kW",SUMPRODUCT($U$160:$U$263,$AG$160:$AG$263,AO160:AO263),SUMPRODUCT($O$160:$O$263,AO160:AO263))</f>
        <v>1085.04</v>
      </c>
      <c r="AP285" s="288">
        <f t="shared" ref="AP285:AZ285" si="93">IF(AP159="kW",SUMPRODUCT($U$160:$U$263,$AG$160:$AG$263,AP160:AP263),SUMPRODUCT($O$160:$O$263,AP160:AP263))</f>
        <v>0</v>
      </c>
      <c r="AQ285" s="288">
        <f t="shared" si="93"/>
        <v>0</v>
      </c>
      <c r="AR285" s="288">
        <f t="shared" si="93"/>
        <v>0</v>
      </c>
      <c r="AS285" s="288">
        <f t="shared" si="93"/>
        <v>0</v>
      </c>
      <c r="AT285" s="288">
        <f t="shared" si="93"/>
        <v>0</v>
      </c>
      <c r="AU285" s="288">
        <f t="shared" si="93"/>
        <v>0</v>
      </c>
      <c r="AV285" s="288">
        <f t="shared" si="93"/>
        <v>0</v>
      </c>
      <c r="AW285" s="288">
        <f t="shared" si="93"/>
        <v>0</v>
      </c>
      <c r="AX285" s="288">
        <f t="shared" si="93"/>
        <v>0</v>
      </c>
      <c r="AY285" s="288">
        <f t="shared" si="93"/>
        <v>0</v>
      </c>
      <c r="AZ285" s="288">
        <f t="shared" si="93"/>
        <v>0</v>
      </c>
      <c r="BA285" s="334"/>
    </row>
    <row r="286" spans="1:55" ht="15">
      <c r="B286" s="321" t="s">
        <v>916</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73138</v>
      </c>
      <c r="AN286" s="288">
        <f>SUMPRODUCT($P$160:$P$263,AN160:AN263)</f>
        <v>253368.18000000002</v>
      </c>
      <c r="AO286" s="288">
        <f>IF(AO159="kW",SUMPRODUCT($U$160:$U$263,$AH$160:$AH$263,AO160:AO263),SUMPRODUCT($P$160:$P$263,AO160:AO263))</f>
        <v>1085.04</v>
      </c>
      <c r="AP286" s="288">
        <f t="shared" ref="AP286:AZ286" si="94">IF(AP159="kW",SUMPRODUCT($U$160:$U$263,$AH$160:$AH$263,AP160:AP263),SUMPRODUCT($P$160:$P$263,AP160:AP263))</f>
        <v>0</v>
      </c>
      <c r="AQ286" s="288">
        <f t="shared" si="94"/>
        <v>0</v>
      </c>
      <c r="AR286" s="288">
        <f t="shared" si="94"/>
        <v>0</v>
      </c>
      <c r="AS286" s="288">
        <f t="shared" si="94"/>
        <v>0</v>
      </c>
      <c r="AT286" s="288">
        <f t="shared" si="94"/>
        <v>0</v>
      </c>
      <c r="AU286" s="288">
        <f t="shared" si="94"/>
        <v>0</v>
      </c>
      <c r="AV286" s="288">
        <f t="shared" si="94"/>
        <v>0</v>
      </c>
      <c r="AW286" s="288">
        <f t="shared" si="94"/>
        <v>0</v>
      </c>
      <c r="AX286" s="288">
        <f t="shared" si="94"/>
        <v>0</v>
      </c>
      <c r="AY286" s="288">
        <f t="shared" si="94"/>
        <v>0</v>
      </c>
      <c r="AZ286" s="288">
        <f t="shared" si="94"/>
        <v>0</v>
      </c>
      <c r="BA286" s="334"/>
    </row>
    <row r="287" spans="1:55" ht="15">
      <c r="B287" s="321" t="s">
        <v>917</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3700</v>
      </c>
      <c r="AN287" s="288">
        <f>SUMPRODUCT($Q$160:$Q263,AN160:AN263)</f>
        <v>253368.18000000002</v>
      </c>
      <c r="AO287" s="288">
        <f>IF(AO159="kW",SUMPRODUCT($U$160:$U$263,$AI$160:$AI$263,AO160:AO263),SUMPRODUCT($Q$160:$Q$263,AO160:AO263))</f>
        <v>0</v>
      </c>
      <c r="AP287" s="288">
        <f t="shared" ref="AP287:AZ287" si="95">IF(AP159="kW",SUMPRODUCT($U$160:$U$263,$AI$160:$AI$263,AP160:AP263),SUMPRODUCT($Q$160:$Q$263,AP160:AP263))</f>
        <v>0</v>
      </c>
      <c r="AQ287" s="288">
        <f t="shared" si="95"/>
        <v>0</v>
      </c>
      <c r="AR287" s="288">
        <f t="shared" si="95"/>
        <v>0</v>
      </c>
      <c r="AS287" s="288">
        <f t="shared" si="95"/>
        <v>0</v>
      </c>
      <c r="AT287" s="288">
        <f t="shared" si="95"/>
        <v>0</v>
      </c>
      <c r="AU287" s="288">
        <f t="shared" si="95"/>
        <v>0</v>
      </c>
      <c r="AV287" s="288">
        <f t="shared" si="95"/>
        <v>0</v>
      </c>
      <c r="AW287" s="288">
        <f t="shared" si="95"/>
        <v>0</v>
      </c>
      <c r="AX287" s="288">
        <f t="shared" si="95"/>
        <v>0</v>
      </c>
      <c r="AY287" s="288">
        <f t="shared" si="95"/>
        <v>0</v>
      </c>
      <c r="AZ287" s="288">
        <f t="shared" si="95"/>
        <v>0</v>
      </c>
      <c r="BA287" s="334"/>
    </row>
    <row r="288" spans="1:55" ht="15">
      <c r="B288" s="321" t="s">
        <v>918</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6">IF(AP159="kW",SUMPRODUCT($U$160:$U$263,$AJ$160:$AJ$263,AP160:AP263),SUMPRODUCT($R$160:$R$263,AP160:AP263))</f>
        <v>0</v>
      </c>
      <c r="AQ288" s="288">
        <f t="shared" si="96"/>
        <v>0</v>
      </c>
      <c r="AR288" s="288">
        <f t="shared" si="96"/>
        <v>0</v>
      </c>
      <c r="AS288" s="288">
        <f t="shared" si="96"/>
        <v>0</v>
      </c>
      <c r="AT288" s="288">
        <f t="shared" si="96"/>
        <v>0</v>
      </c>
      <c r="AU288" s="288">
        <f t="shared" si="96"/>
        <v>0</v>
      </c>
      <c r="AV288" s="288">
        <f t="shared" si="96"/>
        <v>0</v>
      </c>
      <c r="AW288" s="288">
        <f t="shared" si="96"/>
        <v>0</v>
      </c>
      <c r="AX288" s="288">
        <f t="shared" si="96"/>
        <v>0</v>
      </c>
      <c r="AY288" s="288">
        <f t="shared" si="96"/>
        <v>0</v>
      </c>
      <c r="AZ288" s="288">
        <f t="shared" si="96"/>
        <v>0</v>
      </c>
      <c r="BA288" s="334"/>
    </row>
    <row r="289" spans="1:53" ht="15">
      <c r="B289" s="377" t="s">
        <v>919</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7">IF(AP159="kW",SUMPRODUCT($U$160:$U$263,$AK$160:$AK$263,AP160:AP263),SUMPRODUCT($S$160:$S$263,AP160:AP263))</f>
        <v>0</v>
      </c>
      <c r="AQ289" s="323">
        <f t="shared" si="97"/>
        <v>0</v>
      </c>
      <c r="AR289" s="323">
        <f t="shared" si="97"/>
        <v>0</v>
      </c>
      <c r="AS289" s="323">
        <f t="shared" si="97"/>
        <v>0</v>
      </c>
      <c r="AT289" s="323">
        <f t="shared" si="97"/>
        <v>0</v>
      </c>
      <c r="AU289" s="323">
        <f t="shared" si="97"/>
        <v>0</v>
      </c>
      <c r="AV289" s="323">
        <f t="shared" si="97"/>
        <v>0</v>
      </c>
      <c r="AW289" s="323">
        <f t="shared" si="97"/>
        <v>0</v>
      </c>
      <c r="AX289" s="323">
        <f t="shared" si="97"/>
        <v>0</v>
      </c>
      <c r="AY289" s="323">
        <f t="shared" si="97"/>
        <v>0</v>
      </c>
      <c r="AZ289" s="323">
        <f t="shared" si="97"/>
        <v>0</v>
      </c>
      <c r="BA289" s="382"/>
    </row>
    <row r="290" spans="1:53" ht="18.75" customHeight="1">
      <c r="B290" s="364" t="s">
        <v>578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17" t="s">
        <v>211</v>
      </c>
      <c r="C293" s="919" t="s">
        <v>33</v>
      </c>
      <c r="D293" s="281" t="s">
        <v>421</v>
      </c>
      <c r="E293" s="923" t="s">
        <v>209</v>
      </c>
      <c r="F293" s="924"/>
      <c r="G293" s="924"/>
      <c r="H293" s="924"/>
      <c r="I293" s="924"/>
      <c r="J293" s="924"/>
      <c r="K293" s="924"/>
      <c r="L293" s="924"/>
      <c r="M293" s="924"/>
      <c r="N293" s="924"/>
      <c r="O293" s="924"/>
      <c r="P293" s="924"/>
      <c r="Q293" s="924"/>
      <c r="R293" s="924"/>
      <c r="S293" s="924"/>
      <c r="T293" s="925"/>
      <c r="U293" s="921" t="s">
        <v>213</v>
      </c>
      <c r="V293" s="281" t="s">
        <v>422</v>
      </c>
      <c r="W293" s="914" t="s">
        <v>212</v>
      </c>
      <c r="X293" s="915"/>
      <c r="Y293" s="915"/>
      <c r="Z293" s="915"/>
      <c r="AA293" s="915"/>
      <c r="AB293" s="915"/>
      <c r="AC293" s="915"/>
      <c r="AD293" s="915"/>
      <c r="AE293" s="915"/>
      <c r="AF293" s="915"/>
      <c r="AG293" s="915"/>
      <c r="AH293" s="915"/>
      <c r="AI293" s="915"/>
      <c r="AJ293" s="915"/>
      <c r="AK293" s="915"/>
      <c r="AL293" s="926"/>
      <c r="AM293" s="914" t="s">
        <v>242</v>
      </c>
      <c r="AN293" s="915"/>
      <c r="AO293" s="915"/>
      <c r="AP293" s="915"/>
      <c r="AQ293" s="915"/>
      <c r="AR293" s="915"/>
      <c r="AS293" s="915"/>
      <c r="AT293" s="915"/>
      <c r="AU293" s="915"/>
      <c r="AV293" s="915"/>
      <c r="AW293" s="915"/>
      <c r="AX293" s="915"/>
      <c r="AY293" s="915"/>
      <c r="AZ293" s="915"/>
      <c r="BA293" s="916"/>
    </row>
    <row r="294" spans="1:53" ht="60.75" customHeight="1">
      <c r="B294" s="918"/>
      <c r="C294" s="920"/>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22"/>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
        <v>29</v>
      </c>
      <c r="AN294" s="282" t="s">
        <v>370</v>
      </c>
      <c r="AO294" s="282" t="s">
        <v>371</v>
      </c>
      <c r="AP294" s="282" t="s">
        <v>1017</v>
      </c>
      <c r="AQ294" s="282" t="s">
        <v>1018</v>
      </c>
      <c r="AR294" s="282" t="s">
        <v>1042</v>
      </c>
      <c r="AS294" s="282" t="s">
        <v>1042</v>
      </c>
      <c r="AT294" s="282" t="s">
        <v>1042</v>
      </c>
      <c r="AU294" s="282" t="s">
        <v>1042</v>
      </c>
      <c r="AV294" s="282" t="s">
        <v>1042</v>
      </c>
      <c r="AW294" s="282" t="s">
        <v>1042</v>
      </c>
      <c r="AX294" s="282" t="s">
        <v>1042</v>
      </c>
      <c r="AY294" s="282" t="s">
        <v>1042</v>
      </c>
      <c r="AZ294" s="282" t="s">
        <v>1042</v>
      </c>
      <c r="BA294" s="284" t="s">
        <v>26</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
        <v>27</v>
      </c>
      <c r="AN295" s="288" t="s">
        <v>27</v>
      </c>
      <c r="AO295" s="288" t="s">
        <v>28</v>
      </c>
      <c r="AP295" s="288" t="s">
        <v>28</v>
      </c>
      <c r="AQ295" s="288" t="s">
        <v>27</v>
      </c>
      <c r="AR295" s="288">
        <v>0</v>
      </c>
      <c r="AS295" s="288">
        <v>0</v>
      </c>
      <c r="AT295" s="288">
        <v>0</v>
      </c>
      <c r="AU295" s="288">
        <v>0</v>
      </c>
      <c r="AV295" s="288">
        <v>0</v>
      </c>
      <c r="AW295" s="288">
        <v>0</v>
      </c>
      <c r="AX295" s="288">
        <v>0</v>
      </c>
      <c r="AY295" s="288">
        <v>0</v>
      </c>
      <c r="AZ295" s="288">
        <v>0</v>
      </c>
      <c r="BA295" s="289"/>
    </row>
    <row r="296" spans="1:53" ht="15" hidden="1" outlineLevel="1">
      <c r="A296" s="498">
        <v>1</v>
      </c>
      <c r="B296" s="291" t="s">
        <v>1</v>
      </c>
      <c r="C296" s="288" t="s">
        <v>25</v>
      </c>
      <c r="D296" s="292">
        <v>19122</v>
      </c>
      <c r="E296" s="292">
        <v>19122</v>
      </c>
      <c r="F296" s="292">
        <v>19122</v>
      </c>
      <c r="G296" s="292">
        <v>19019</v>
      </c>
      <c r="H296" s="292">
        <v>10736</v>
      </c>
      <c r="I296" s="292">
        <v>0</v>
      </c>
      <c r="J296" s="292">
        <v>0</v>
      </c>
      <c r="K296" s="292">
        <v>0</v>
      </c>
      <c r="L296" s="292">
        <v>0</v>
      </c>
      <c r="M296" s="292">
        <v>0</v>
      </c>
      <c r="N296" s="292">
        <v>0</v>
      </c>
      <c r="O296" s="292">
        <v>0</v>
      </c>
      <c r="P296" s="292"/>
      <c r="Q296" s="292"/>
      <c r="R296" s="292"/>
      <c r="S296" s="292"/>
      <c r="T296" s="292"/>
      <c r="U296" s="288"/>
      <c r="V296" s="292">
        <v>3</v>
      </c>
      <c r="W296" s="292">
        <v>3</v>
      </c>
      <c r="X296" s="292">
        <v>3</v>
      </c>
      <c r="Y296" s="292">
        <v>3</v>
      </c>
      <c r="Z296" s="292">
        <v>2</v>
      </c>
      <c r="AA296" s="292">
        <v>0</v>
      </c>
      <c r="AB296" s="292">
        <v>0</v>
      </c>
      <c r="AC296" s="292">
        <v>0</v>
      </c>
      <c r="AD296" s="292">
        <v>0</v>
      </c>
      <c r="AE296" s="292">
        <v>0</v>
      </c>
      <c r="AF296" s="292">
        <v>0</v>
      </c>
      <c r="AG296" s="292">
        <v>0</v>
      </c>
      <c r="AH296" s="292"/>
      <c r="AI296" s="292"/>
      <c r="AJ296" s="292"/>
      <c r="AK296" s="292"/>
      <c r="AL296" s="292"/>
      <c r="AM296" s="406">
        <v>1</v>
      </c>
      <c r="AN296" s="406">
        <v>0</v>
      </c>
      <c r="AO296" s="406">
        <v>0</v>
      </c>
      <c r="AP296" s="406"/>
      <c r="AQ296" s="406"/>
      <c r="AR296" s="406"/>
      <c r="AS296" s="406"/>
      <c r="AT296" s="406"/>
      <c r="AU296" s="406"/>
      <c r="AV296" s="406"/>
      <c r="AW296" s="406"/>
      <c r="AX296" s="406"/>
      <c r="AY296" s="406"/>
      <c r="AZ296" s="406"/>
      <c r="BA296" s="293">
        <f>SUM(AM296:AZ296)</f>
        <v>1</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v>1</v>
      </c>
      <c r="AN297" s="407">
        <v>0</v>
      </c>
      <c r="AO297" s="407">
        <v>0</v>
      </c>
      <c r="AP297" s="407">
        <f t="shared" ref="AP297:AZ297" si="98">AP296</f>
        <v>0</v>
      </c>
      <c r="AQ297" s="407">
        <f t="shared" si="98"/>
        <v>0</v>
      </c>
      <c r="AR297" s="407">
        <f t="shared" si="98"/>
        <v>0</v>
      </c>
      <c r="AS297" s="407">
        <f t="shared" si="98"/>
        <v>0</v>
      </c>
      <c r="AT297" s="407">
        <f t="shared" si="98"/>
        <v>0</v>
      </c>
      <c r="AU297" s="407">
        <f t="shared" si="98"/>
        <v>0</v>
      </c>
      <c r="AV297" s="407">
        <f t="shared" si="98"/>
        <v>0</v>
      </c>
      <c r="AW297" s="407">
        <f t="shared" si="98"/>
        <v>0</v>
      </c>
      <c r="AX297" s="407">
        <f t="shared" si="98"/>
        <v>0</v>
      </c>
      <c r="AY297" s="407">
        <f t="shared" si="98"/>
        <v>0</v>
      </c>
      <c r="AZ297" s="407">
        <f t="shared" si="98"/>
        <v>0</v>
      </c>
      <c r="BA297" s="294"/>
    </row>
    <row r="298" spans="1:53" ht="15.75"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v>7758</v>
      </c>
      <c r="E299" s="292">
        <v>7758</v>
      </c>
      <c r="F299" s="292">
        <v>7758</v>
      </c>
      <c r="G299" s="292">
        <v>7758</v>
      </c>
      <c r="H299" s="292">
        <v>0</v>
      </c>
      <c r="I299" s="292">
        <v>0</v>
      </c>
      <c r="J299" s="292">
        <v>0</v>
      </c>
      <c r="K299" s="292">
        <v>0</v>
      </c>
      <c r="L299" s="292">
        <v>0</v>
      </c>
      <c r="M299" s="292">
        <v>0</v>
      </c>
      <c r="N299" s="292">
        <v>0</v>
      </c>
      <c r="O299" s="292">
        <v>0</v>
      </c>
      <c r="P299" s="292"/>
      <c r="Q299" s="292"/>
      <c r="R299" s="292"/>
      <c r="S299" s="292"/>
      <c r="T299" s="292"/>
      <c r="U299" s="288"/>
      <c r="V299" s="292">
        <v>4</v>
      </c>
      <c r="W299" s="292">
        <v>4</v>
      </c>
      <c r="X299" s="292">
        <v>4</v>
      </c>
      <c r="Y299" s="292">
        <v>4</v>
      </c>
      <c r="Z299" s="292">
        <v>0</v>
      </c>
      <c r="AA299" s="292">
        <v>0</v>
      </c>
      <c r="AB299" s="292">
        <v>0</v>
      </c>
      <c r="AC299" s="292">
        <v>0</v>
      </c>
      <c r="AD299" s="292">
        <v>0</v>
      </c>
      <c r="AE299" s="292">
        <v>0</v>
      </c>
      <c r="AF299" s="292">
        <v>0</v>
      </c>
      <c r="AG299" s="292">
        <v>0</v>
      </c>
      <c r="AH299" s="292"/>
      <c r="AI299" s="292"/>
      <c r="AJ299" s="292"/>
      <c r="AK299" s="292"/>
      <c r="AL299" s="292"/>
      <c r="AM299" s="406">
        <v>1</v>
      </c>
      <c r="AN299" s="406">
        <v>0</v>
      </c>
      <c r="AO299" s="406">
        <v>0</v>
      </c>
      <c r="AP299" s="406"/>
      <c r="AQ299" s="406"/>
      <c r="AR299" s="406"/>
      <c r="AS299" s="406"/>
      <c r="AT299" s="406"/>
      <c r="AU299" s="406"/>
      <c r="AV299" s="406"/>
      <c r="AW299" s="406"/>
      <c r="AX299" s="406"/>
      <c r="AY299" s="406"/>
      <c r="AZ299" s="406"/>
      <c r="BA299" s="293">
        <f>SUM(AM299:AZ299)</f>
        <v>1</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v>1</v>
      </c>
      <c r="AN300" s="407">
        <v>0</v>
      </c>
      <c r="AO300" s="407">
        <v>0</v>
      </c>
      <c r="AP300" s="407">
        <f t="shared" ref="AP300:AZ300" si="99">AP299</f>
        <v>0</v>
      </c>
      <c r="AQ300" s="407">
        <f t="shared" si="99"/>
        <v>0</v>
      </c>
      <c r="AR300" s="407">
        <f t="shared" si="99"/>
        <v>0</v>
      </c>
      <c r="AS300" s="407">
        <f t="shared" si="99"/>
        <v>0</v>
      </c>
      <c r="AT300" s="407">
        <f t="shared" si="99"/>
        <v>0</v>
      </c>
      <c r="AU300" s="407">
        <f t="shared" si="99"/>
        <v>0</v>
      </c>
      <c r="AV300" s="407">
        <f t="shared" si="99"/>
        <v>0</v>
      </c>
      <c r="AW300" s="407">
        <f t="shared" si="99"/>
        <v>0</v>
      </c>
      <c r="AX300" s="407">
        <f t="shared" si="99"/>
        <v>0</v>
      </c>
      <c r="AY300" s="407">
        <f t="shared" si="99"/>
        <v>0</v>
      </c>
      <c r="AZ300" s="407">
        <f t="shared" si="99"/>
        <v>0</v>
      </c>
      <c r="BA300" s="294"/>
    </row>
    <row r="301" spans="1:53" ht="15.75"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v>63246</v>
      </c>
      <c r="E302" s="292">
        <v>63246</v>
      </c>
      <c r="F302" s="292">
        <v>63246</v>
      </c>
      <c r="G302" s="292">
        <v>63246</v>
      </c>
      <c r="H302" s="292">
        <v>63246</v>
      </c>
      <c r="I302" s="292">
        <v>63246</v>
      </c>
      <c r="J302" s="292">
        <v>63246</v>
      </c>
      <c r="K302" s="292">
        <v>63246</v>
      </c>
      <c r="L302" s="292">
        <v>63246</v>
      </c>
      <c r="M302" s="292">
        <v>63246</v>
      </c>
      <c r="N302" s="292">
        <v>63246</v>
      </c>
      <c r="O302" s="292">
        <v>63246</v>
      </c>
      <c r="P302" s="292"/>
      <c r="Q302" s="292"/>
      <c r="R302" s="292"/>
      <c r="S302" s="292"/>
      <c r="T302" s="292"/>
      <c r="U302" s="288"/>
      <c r="V302" s="292">
        <v>35</v>
      </c>
      <c r="W302" s="292">
        <v>35</v>
      </c>
      <c r="X302" s="292">
        <v>35</v>
      </c>
      <c r="Y302" s="292">
        <v>35</v>
      </c>
      <c r="Z302" s="292">
        <v>35</v>
      </c>
      <c r="AA302" s="292">
        <v>35</v>
      </c>
      <c r="AB302" s="292">
        <v>35</v>
      </c>
      <c r="AC302" s="292">
        <v>35</v>
      </c>
      <c r="AD302" s="292">
        <v>35</v>
      </c>
      <c r="AE302" s="292">
        <v>35</v>
      </c>
      <c r="AF302" s="292">
        <v>35</v>
      </c>
      <c r="AG302" s="292">
        <v>35</v>
      </c>
      <c r="AH302" s="292"/>
      <c r="AI302" s="292"/>
      <c r="AJ302" s="292"/>
      <c r="AK302" s="292"/>
      <c r="AL302" s="292"/>
      <c r="AM302" s="406">
        <v>1</v>
      </c>
      <c r="AN302" s="406">
        <v>0</v>
      </c>
      <c r="AO302" s="406">
        <v>0</v>
      </c>
      <c r="AP302" s="406"/>
      <c r="AQ302" s="406"/>
      <c r="AR302" s="406"/>
      <c r="AS302" s="406"/>
      <c r="AT302" s="406"/>
      <c r="AU302" s="406"/>
      <c r="AV302" s="406"/>
      <c r="AW302" s="406"/>
      <c r="AX302" s="406"/>
      <c r="AY302" s="406"/>
      <c r="AZ302" s="406"/>
      <c r="BA302" s="293">
        <f>SUM(AM302:AZ302)</f>
        <v>1</v>
      </c>
    </row>
    <row r="303" spans="1:53" ht="15" hidden="1" outlineLevel="1">
      <c r="B303" s="291" t="s">
        <v>248</v>
      </c>
      <c r="C303" s="288" t="s">
        <v>163</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v>1</v>
      </c>
      <c r="AN303" s="407">
        <v>0</v>
      </c>
      <c r="AO303" s="407">
        <v>0</v>
      </c>
      <c r="AP303" s="407">
        <f t="shared" ref="AP303:AZ303" si="100">AP302</f>
        <v>0</v>
      </c>
      <c r="AQ303" s="407">
        <f t="shared" si="100"/>
        <v>0</v>
      </c>
      <c r="AR303" s="407">
        <f t="shared" si="100"/>
        <v>0</v>
      </c>
      <c r="AS303" s="407">
        <f t="shared" si="100"/>
        <v>0</v>
      </c>
      <c r="AT303" s="407">
        <f t="shared" si="100"/>
        <v>0</v>
      </c>
      <c r="AU303" s="407">
        <f t="shared" si="100"/>
        <v>0</v>
      </c>
      <c r="AV303" s="407">
        <f t="shared" si="100"/>
        <v>0</v>
      </c>
      <c r="AW303" s="407">
        <f t="shared" si="100"/>
        <v>0</v>
      </c>
      <c r="AX303" s="407">
        <f t="shared" si="100"/>
        <v>0</v>
      </c>
      <c r="AY303" s="407">
        <f t="shared" si="100"/>
        <v>0</v>
      </c>
      <c r="AZ303" s="407">
        <f t="shared" si="100"/>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v>22093</v>
      </c>
      <c r="E305" s="292">
        <v>22093</v>
      </c>
      <c r="F305" s="292">
        <v>20610</v>
      </c>
      <c r="G305" s="292">
        <v>19894</v>
      </c>
      <c r="H305" s="292">
        <v>19894</v>
      </c>
      <c r="I305" s="292">
        <v>19894</v>
      </c>
      <c r="J305" s="292">
        <v>19894</v>
      </c>
      <c r="K305" s="292">
        <v>19894</v>
      </c>
      <c r="L305" s="292">
        <v>19040</v>
      </c>
      <c r="M305" s="292">
        <v>19040</v>
      </c>
      <c r="N305" s="292">
        <v>19040</v>
      </c>
      <c r="O305" s="292">
        <v>19040</v>
      </c>
      <c r="P305" s="292"/>
      <c r="Q305" s="292"/>
      <c r="R305" s="292"/>
      <c r="S305" s="292"/>
      <c r="T305" s="292"/>
      <c r="U305" s="288"/>
      <c r="V305" s="292">
        <v>1</v>
      </c>
      <c r="W305" s="292">
        <v>1</v>
      </c>
      <c r="X305" s="292">
        <v>1</v>
      </c>
      <c r="Y305" s="292">
        <v>1</v>
      </c>
      <c r="Z305" s="292">
        <v>1</v>
      </c>
      <c r="AA305" s="292">
        <v>1</v>
      </c>
      <c r="AB305" s="292">
        <v>1</v>
      </c>
      <c r="AC305" s="292">
        <v>1</v>
      </c>
      <c r="AD305" s="292">
        <v>1</v>
      </c>
      <c r="AE305" s="292">
        <v>1</v>
      </c>
      <c r="AF305" s="292">
        <v>1</v>
      </c>
      <c r="AG305" s="292">
        <v>1</v>
      </c>
      <c r="AH305" s="292"/>
      <c r="AI305" s="292"/>
      <c r="AJ305" s="292"/>
      <c r="AK305" s="292"/>
      <c r="AL305" s="292"/>
      <c r="AM305" s="406">
        <v>1</v>
      </c>
      <c r="AN305" s="406">
        <v>0</v>
      </c>
      <c r="AO305" s="406">
        <v>0</v>
      </c>
      <c r="AP305" s="406"/>
      <c r="AQ305" s="406"/>
      <c r="AR305" s="406"/>
      <c r="AS305" s="406"/>
      <c r="AT305" s="406"/>
      <c r="AU305" s="406"/>
      <c r="AV305" s="406"/>
      <c r="AW305" s="406"/>
      <c r="AX305" s="406"/>
      <c r="AY305" s="406"/>
      <c r="AZ305" s="406"/>
      <c r="BA305" s="293">
        <f>SUM(AM305:AZ305)</f>
        <v>1</v>
      </c>
    </row>
    <row r="306" spans="1:53" ht="15" hidden="1" outlineLevel="1">
      <c r="B306" s="291" t="s">
        <v>248</v>
      </c>
      <c r="C306" s="288" t="s">
        <v>163</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v>1</v>
      </c>
      <c r="AN306" s="407">
        <v>0</v>
      </c>
      <c r="AO306" s="407">
        <v>0</v>
      </c>
      <c r="AP306" s="407">
        <f t="shared" ref="AP306:AZ306" si="101">AP305</f>
        <v>0</v>
      </c>
      <c r="AQ306" s="407">
        <f t="shared" si="101"/>
        <v>0</v>
      </c>
      <c r="AR306" s="407">
        <f t="shared" si="101"/>
        <v>0</v>
      </c>
      <c r="AS306" s="407">
        <f t="shared" si="101"/>
        <v>0</v>
      </c>
      <c r="AT306" s="407">
        <f t="shared" si="101"/>
        <v>0</v>
      </c>
      <c r="AU306" s="407">
        <f t="shared" si="101"/>
        <v>0</v>
      </c>
      <c r="AV306" s="407">
        <f t="shared" si="101"/>
        <v>0</v>
      </c>
      <c r="AW306" s="407">
        <f t="shared" si="101"/>
        <v>0</v>
      </c>
      <c r="AX306" s="407">
        <f t="shared" si="101"/>
        <v>0</v>
      </c>
      <c r="AY306" s="407">
        <f t="shared" si="101"/>
        <v>0</v>
      </c>
      <c r="AZ306" s="407">
        <f t="shared" si="101"/>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v>49096</v>
      </c>
      <c r="E308" s="292">
        <v>49096</v>
      </c>
      <c r="F308" s="292">
        <v>42590</v>
      </c>
      <c r="G308" s="292">
        <v>39200</v>
      </c>
      <c r="H308" s="292">
        <v>39200</v>
      </c>
      <c r="I308" s="292">
        <v>39200</v>
      </c>
      <c r="J308" s="292">
        <v>39200</v>
      </c>
      <c r="K308" s="292">
        <v>39200</v>
      </c>
      <c r="L308" s="292">
        <v>39183</v>
      </c>
      <c r="M308" s="292">
        <v>39183</v>
      </c>
      <c r="N308" s="292">
        <v>39183</v>
      </c>
      <c r="O308" s="292">
        <v>39183</v>
      </c>
      <c r="P308" s="292"/>
      <c r="Q308" s="292"/>
      <c r="R308" s="292"/>
      <c r="S308" s="292"/>
      <c r="T308" s="292"/>
      <c r="U308" s="288"/>
      <c r="V308" s="292">
        <v>3</v>
      </c>
      <c r="W308" s="292">
        <v>3</v>
      </c>
      <c r="X308" s="292">
        <v>2</v>
      </c>
      <c r="Y308" s="292">
        <v>2</v>
      </c>
      <c r="Z308" s="292">
        <v>2</v>
      </c>
      <c r="AA308" s="292">
        <v>2</v>
      </c>
      <c r="AB308" s="292">
        <v>2</v>
      </c>
      <c r="AC308" s="292">
        <v>2</v>
      </c>
      <c r="AD308" s="292">
        <v>2</v>
      </c>
      <c r="AE308" s="292">
        <v>2</v>
      </c>
      <c r="AF308" s="292">
        <v>2</v>
      </c>
      <c r="AG308" s="292">
        <v>2</v>
      </c>
      <c r="AH308" s="292"/>
      <c r="AI308" s="292"/>
      <c r="AJ308" s="292"/>
      <c r="AK308" s="292"/>
      <c r="AL308" s="292"/>
      <c r="AM308" s="406">
        <v>1</v>
      </c>
      <c r="AN308" s="406">
        <v>0</v>
      </c>
      <c r="AO308" s="406">
        <v>0</v>
      </c>
      <c r="AP308" s="406"/>
      <c r="AQ308" s="406"/>
      <c r="AR308" s="406"/>
      <c r="AS308" s="406"/>
      <c r="AT308" s="406"/>
      <c r="AU308" s="406"/>
      <c r="AV308" s="406"/>
      <c r="AW308" s="406"/>
      <c r="AX308" s="406"/>
      <c r="AY308" s="406"/>
      <c r="AZ308" s="406"/>
      <c r="BA308" s="293">
        <f>SUM(AM308:AZ308)</f>
        <v>1</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v>1</v>
      </c>
      <c r="AN309" s="407">
        <v>0</v>
      </c>
      <c r="AO309" s="407">
        <v>0</v>
      </c>
      <c r="AP309" s="407">
        <f t="shared" ref="AP309:AZ309" si="102">AP308</f>
        <v>0</v>
      </c>
      <c r="AQ309" s="407">
        <f t="shared" si="102"/>
        <v>0</v>
      </c>
      <c r="AR309" s="407">
        <f t="shared" si="102"/>
        <v>0</v>
      </c>
      <c r="AS309" s="407">
        <f t="shared" si="102"/>
        <v>0</v>
      </c>
      <c r="AT309" s="407">
        <f t="shared" si="102"/>
        <v>0</v>
      </c>
      <c r="AU309" s="407">
        <f t="shared" si="102"/>
        <v>0</v>
      </c>
      <c r="AV309" s="407">
        <f t="shared" si="102"/>
        <v>0</v>
      </c>
      <c r="AW309" s="407">
        <f t="shared" si="102"/>
        <v>0</v>
      </c>
      <c r="AX309" s="407">
        <f t="shared" si="102"/>
        <v>0</v>
      </c>
      <c r="AY309" s="407">
        <f t="shared" si="102"/>
        <v>0</v>
      </c>
      <c r="AZ309" s="407">
        <f t="shared" si="102"/>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v>0</v>
      </c>
      <c r="AN312" s="407">
        <v>0</v>
      </c>
      <c r="AO312" s="407">
        <v>0</v>
      </c>
      <c r="AP312" s="407">
        <f t="shared" ref="AP312:AZ312" si="103">AP311</f>
        <v>0</v>
      </c>
      <c r="AQ312" s="407">
        <f t="shared" si="103"/>
        <v>0</v>
      </c>
      <c r="AR312" s="407">
        <f t="shared" si="103"/>
        <v>0</v>
      </c>
      <c r="AS312" s="407">
        <f t="shared" si="103"/>
        <v>0</v>
      </c>
      <c r="AT312" s="407">
        <f t="shared" si="103"/>
        <v>0</v>
      </c>
      <c r="AU312" s="407">
        <f t="shared" si="103"/>
        <v>0</v>
      </c>
      <c r="AV312" s="407">
        <f t="shared" si="103"/>
        <v>0</v>
      </c>
      <c r="AW312" s="407">
        <f t="shared" si="103"/>
        <v>0</v>
      </c>
      <c r="AX312" s="407">
        <f t="shared" si="103"/>
        <v>0</v>
      </c>
      <c r="AY312" s="407">
        <f t="shared" si="103"/>
        <v>0</v>
      </c>
      <c r="AZ312" s="407">
        <f t="shared" si="103"/>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v>0</v>
      </c>
      <c r="E314" s="292">
        <v>0</v>
      </c>
      <c r="F314" s="292">
        <v>0</v>
      </c>
      <c r="G314" s="292">
        <v>0</v>
      </c>
      <c r="H314" s="292">
        <v>0</v>
      </c>
      <c r="I314" s="292">
        <v>0</v>
      </c>
      <c r="J314" s="292">
        <v>0</v>
      </c>
      <c r="K314" s="292">
        <v>0</v>
      </c>
      <c r="L314" s="292">
        <v>0</v>
      </c>
      <c r="M314" s="292">
        <v>0</v>
      </c>
      <c r="N314" s="292">
        <v>0</v>
      </c>
      <c r="O314" s="292">
        <v>0</v>
      </c>
      <c r="P314" s="292"/>
      <c r="Q314" s="292"/>
      <c r="R314" s="292"/>
      <c r="S314" s="292"/>
      <c r="T314" s="292"/>
      <c r="U314" s="288"/>
      <c r="V314" s="292">
        <v>142</v>
      </c>
      <c r="W314" s="292">
        <v>0</v>
      </c>
      <c r="X314" s="292">
        <v>0</v>
      </c>
      <c r="Y314" s="292">
        <v>0</v>
      </c>
      <c r="Z314" s="292">
        <v>0</v>
      </c>
      <c r="AA314" s="292">
        <v>0</v>
      </c>
      <c r="AB314" s="292">
        <v>0</v>
      </c>
      <c r="AC314" s="292">
        <v>0</v>
      </c>
      <c r="AD314" s="292">
        <v>0</v>
      </c>
      <c r="AE314" s="292">
        <v>0</v>
      </c>
      <c r="AF314" s="292">
        <v>0</v>
      </c>
      <c r="AG314" s="292">
        <v>0</v>
      </c>
      <c r="AH314" s="292"/>
      <c r="AI314" s="292"/>
      <c r="AJ314" s="292"/>
      <c r="AK314" s="292"/>
      <c r="AL314" s="292"/>
      <c r="AM314" s="406">
        <v>1</v>
      </c>
      <c r="AN314" s="406">
        <v>0</v>
      </c>
      <c r="AO314" s="406">
        <v>0</v>
      </c>
      <c r="AP314" s="406"/>
      <c r="AQ314" s="406"/>
      <c r="AR314" s="406"/>
      <c r="AS314" s="406"/>
      <c r="AT314" s="406"/>
      <c r="AU314" s="406"/>
      <c r="AV314" s="406"/>
      <c r="AW314" s="406"/>
      <c r="AX314" s="406"/>
      <c r="AY314" s="406"/>
      <c r="AZ314" s="406"/>
      <c r="BA314" s="293">
        <f>SUM(AM314:AZ314)</f>
        <v>1</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v>1</v>
      </c>
      <c r="AN315" s="407">
        <v>0</v>
      </c>
      <c r="AO315" s="407">
        <v>0</v>
      </c>
      <c r="AP315" s="407">
        <f t="shared" ref="AP315:AZ315" si="104">AP314</f>
        <v>0</v>
      </c>
      <c r="AQ315" s="407">
        <f t="shared" si="104"/>
        <v>0</v>
      </c>
      <c r="AR315" s="407">
        <f t="shared" si="104"/>
        <v>0</v>
      </c>
      <c r="AS315" s="407">
        <f t="shared" si="104"/>
        <v>0</v>
      </c>
      <c r="AT315" s="407">
        <f t="shared" si="104"/>
        <v>0</v>
      </c>
      <c r="AU315" s="407">
        <f t="shared" si="104"/>
        <v>0</v>
      </c>
      <c r="AV315" s="407">
        <f t="shared" si="104"/>
        <v>0</v>
      </c>
      <c r="AW315" s="407">
        <f t="shared" si="104"/>
        <v>0</v>
      </c>
      <c r="AX315" s="407">
        <f t="shared" si="104"/>
        <v>0</v>
      </c>
      <c r="AY315" s="407">
        <f t="shared" si="104"/>
        <v>0</v>
      </c>
      <c r="AZ315" s="407">
        <f t="shared" si="104"/>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482</v>
      </c>
      <c r="C317" s="288" t="s">
        <v>25</v>
      </c>
      <c r="D317" s="292">
        <v>0</v>
      </c>
      <c r="E317" s="292">
        <v>0</v>
      </c>
      <c r="F317" s="292">
        <v>0</v>
      </c>
      <c r="G317" s="292">
        <v>0</v>
      </c>
      <c r="H317" s="292">
        <v>0</v>
      </c>
      <c r="I317" s="292">
        <v>0</v>
      </c>
      <c r="J317" s="292">
        <v>0</v>
      </c>
      <c r="K317" s="292">
        <v>0</v>
      </c>
      <c r="L317" s="292">
        <v>0</v>
      </c>
      <c r="M317" s="292">
        <v>0</v>
      </c>
      <c r="N317" s="292">
        <v>0</v>
      </c>
      <c r="O317" s="292">
        <v>0</v>
      </c>
      <c r="P317" s="292"/>
      <c r="Q317" s="292"/>
      <c r="R317" s="292"/>
      <c r="S317" s="292"/>
      <c r="T317" s="292"/>
      <c r="U317" s="288"/>
      <c r="V317" s="292">
        <v>0</v>
      </c>
      <c r="W317" s="292">
        <v>0</v>
      </c>
      <c r="X317" s="292">
        <v>0</v>
      </c>
      <c r="Y317" s="292">
        <v>0</v>
      </c>
      <c r="Z317" s="292">
        <v>0</v>
      </c>
      <c r="AA317" s="292">
        <v>0</v>
      </c>
      <c r="AB317" s="292">
        <v>0</v>
      </c>
      <c r="AC317" s="292">
        <v>0</v>
      </c>
      <c r="AD317" s="292">
        <v>0</v>
      </c>
      <c r="AE317" s="292">
        <v>0</v>
      </c>
      <c r="AF317" s="292">
        <v>0</v>
      </c>
      <c r="AG317" s="292">
        <v>0</v>
      </c>
      <c r="AH317" s="292"/>
      <c r="AI317" s="292"/>
      <c r="AJ317" s="292"/>
      <c r="AK317" s="292"/>
      <c r="AL317" s="292"/>
      <c r="AM317" s="406">
        <v>1</v>
      </c>
      <c r="AN317" s="406">
        <v>0</v>
      </c>
      <c r="AO317" s="406">
        <v>0</v>
      </c>
      <c r="AP317" s="406"/>
      <c r="AQ317" s="406"/>
      <c r="AR317" s="406"/>
      <c r="AS317" s="406"/>
      <c r="AT317" s="406"/>
      <c r="AU317" s="406"/>
      <c r="AV317" s="406"/>
      <c r="AW317" s="406"/>
      <c r="AX317" s="406"/>
      <c r="AY317" s="406"/>
      <c r="AZ317" s="406"/>
      <c r="BA317" s="293">
        <f>SUM(AM317:AZ317)</f>
        <v>1</v>
      </c>
    </row>
    <row r="318" spans="1:53" s="280" customFormat="1" ht="15" hidden="1"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v>1</v>
      </c>
      <c r="AN318" s="407">
        <v>0</v>
      </c>
      <c r="AO318" s="407">
        <v>0</v>
      </c>
      <c r="AP318" s="407">
        <f t="shared" ref="AP318:AZ318" si="105">AP317</f>
        <v>0</v>
      </c>
      <c r="AQ318" s="407">
        <f t="shared" si="105"/>
        <v>0</v>
      </c>
      <c r="AR318" s="407">
        <f t="shared" si="105"/>
        <v>0</v>
      </c>
      <c r="AS318" s="407">
        <f t="shared" si="105"/>
        <v>0</v>
      </c>
      <c r="AT318" s="407">
        <f t="shared" si="105"/>
        <v>0</v>
      </c>
      <c r="AU318" s="407">
        <f t="shared" si="105"/>
        <v>0</v>
      </c>
      <c r="AV318" s="407">
        <f t="shared" si="105"/>
        <v>0</v>
      </c>
      <c r="AW318" s="407">
        <f t="shared" si="105"/>
        <v>0</v>
      </c>
      <c r="AX318" s="407">
        <f t="shared" si="105"/>
        <v>0</v>
      </c>
      <c r="AY318" s="407">
        <f t="shared" si="105"/>
        <v>0</v>
      </c>
      <c r="AZ318" s="407">
        <f t="shared" si="105"/>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v>0</v>
      </c>
      <c r="AN321" s="407">
        <v>0</v>
      </c>
      <c r="AO321" s="407">
        <v>0</v>
      </c>
      <c r="AP321" s="407">
        <f t="shared" ref="AP321:AZ321" si="106">AP320</f>
        <v>0</v>
      </c>
      <c r="AQ321" s="407">
        <f t="shared" si="106"/>
        <v>0</v>
      </c>
      <c r="AR321" s="407">
        <f t="shared" si="106"/>
        <v>0</v>
      </c>
      <c r="AS321" s="407">
        <f t="shared" si="106"/>
        <v>0</v>
      </c>
      <c r="AT321" s="407">
        <f t="shared" si="106"/>
        <v>0</v>
      </c>
      <c r="AU321" s="407">
        <f t="shared" si="106"/>
        <v>0</v>
      </c>
      <c r="AV321" s="407">
        <f t="shared" si="106"/>
        <v>0</v>
      </c>
      <c r="AW321" s="407">
        <f t="shared" si="106"/>
        <v>0</v>
      </c>
      <c r="AX321" s="407">
        <f t="shared" si="106"/>
        <v>0</v>
      </c>
      <c r="AY321" s="407">
        <f t="shared" si="106"/>
        <v>0</v>
      </c>
      <c r="AZ321" s="407">
        <f t="shared" si="106"/>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v>1047117</v>
      </c>
      <c r="E324" s="292">
        <v>1030338</v>
      </c>
      <c r="F324" s="292">
        <v>1027109</v>
      </c>
      <c r="G324" s="292">
        <v>1027109</v>
      </c>
      <c r="H324" s="292">
        <v>1006547</v>
      </c>
      <c r="I324" s="292">
        <v>996104</v>
      </c>
      <c r="J324" s="292">
        <v>996104</v>
      </c>
      <c r="K324" s="292">
        <v>992634</v>
      </c>
      <c r="L324" s="292">
        <v>990094</v>
      </c>
      <c r="M324" s="292">
        <v>913962</v>
      </c>
      <c r="N324" s="292">
        <v>913962</v>
      </c>
      <c r="O324" s="292">
        <v>913962</v>
      </c>
      <c r="P324" s="292"/>
      <c r="Q324" s="292"/>
      <c r="R324" s="292"/>
      <c r="S324" s="292"/>
      <c r="T324" s="292"/>
      <c r="U324" s="292">
        <v>12</v>
      </c>
      <c r="V324" s="292">
        <v>179</v>
      </c>
      <c r="W324" s="292">
        <v>179</v>
      </c>
      <c r="X324" s="292">
        <v>178</v>
      </c>
      <c r="Y324" s="292">
        <v>178</v>
      </c>
      <c r="Z324" s="292">
        <v>172</v>
      </c>
      <c r="AA324" s="292">
        <v>164</v>
      </c>
      <c r="AB324" s="292">
        <v>164</v>
      </c>
      <c r="AC324" s="292">
        <v>164</v>
      </c>
      <c r="AD324" s="292">
        <v>164</v>
      </c>
      <c r="AE324" s="292">
        <v>149</v>
      </c>
      <c r="AF324" s="292">
        <v>149</v>
      </c>
      <c r="AG324" s="292">
        <v>149</v>
      </c>
      <c r="AH324" s="292"/>
      <c r="AI324" s="292"/>
      <c r="AJ324" s="292"/>
      <c r="AK324" s="292"/>
      <c r="AL324" s="292"/>
      <c r="AM324" s="411">
        <v>0</v>
      </c>
      <c r="AN324" s="492">
        <v>0.39</v>
      </c>
      <c r="AO324" s="492">
        <v>0.61</v>
      </c>
      <c r="AP324" s="492"/>
      <c r="AQ324" s="411"/>
      <c r="AR324" s="411"/>
      <c r="AS324" s="411"/>
      <c r="AT324" s="411"/>
      <c r="AU324" s="411"/>
      <c r="AV324" s="411"/>
      <c r="AW324" s="411"/>
      <c r="AX324" s="411"/>
      <c r="AY324" s="411"/>
      <c r="AZ324" s="411"/>
      <c r="BA324" s="293">
        <f>SUM(AM324:AZ324)</f>
        <v>1</v>
      </c>
    </row>
    <row r="325" spans="1:53" ht="15" hidden="1" outlineLevel="1">
      <c r="B325" s="291" t="s">
        <v>248</v>
      </c>
      <c r="C325" s="288" t="s">
        <v>163</v>
      </c>
      <c r="D325" s="292"/>
      <c r="E325" s="292"/>
      <c r="F325" s="292"/>
      <c r="G325" s="292"/>
      <c r="H325" s="292"/>
      <c r="I325" s="292"/>
      <c r="J325" s="292"/>
      <c r="K325" s="292"/>
      <c r="L325" s="292"/>
      <c r="M325" s="292"/>
      <c r="N325" s="292"/>
      <c r="O325" s="292"/>
      <c r="P325" s="292"/>
      <c r="Q325" s="292"/>
      <c r="R325" s="292"/>
      <c r="S325" s="292"/>
      <c r="T325" s="292"/>
      <c r="U325" s="292">
        <f>U324</f>
        <v>12</v>
      </c>
      <c r="V325" s="292"/>
      <c r="W325" s="292"/>
      <c r="X325" s="292"/>
      <c r="Y325" s="292"/>
      <c r="Z325" s="292"/>
      <c r="AA325" s="292"/>
      <c r="AB325" s="292"/>
      <c r="AC325" s="292"/>
      <c r="AD325" s="292"/>
      <c r="AE325" s="292"/>
      <c r="AF325" s="292"/>
      <c r="AG325" s="292"/>
      <c r="AH325" s="292"/>
      <c r="AI325" s="292"/>
      <c r="AJ325" s="292"/>
      <c r="AK325" s="292"/>
      <c r="AL325" s="292"/>
      <c r="AM325" s="407">
        <v>0</v>
      </c>
      <c r="AN325" s="407">
        <v>0.3916</v>
      </c>
      <c r="AO325" s="407">
        <v>0.60840000000000005</v>
      </c>
      <c r="AP325" s="407">
        <f t="shared" ref="AP325:AZ325" si="107">AP324</f>
        <v>0</v>
      </c>
      <c r="AQ325" s="407">
        <f t="shared" si="107"/>
        <v>0</v>
      </c>
      <c r="AR325" s="407">
        <f t="shared" si="107"/>
        <v>0</v>
      </c>
      <c r="AS325" s="407">
        <f t="shared" si="107"/>
        <v>0</v>
      </c>
      <c r="AT325" s="407">
        <f t="shared" si="107"/>
        <v>0</v>
      </c>
      <c r="AU325" s="407">
        <f t="shared" si="107"/>
        <v>0</v>
      </c>
      <c r="AV325" s="407">
        <f t="shared" si="107"/>
        <v>0</v>
      </c>
      <c r="AW325" s="407">
        <f t="shared" si="107"/>
        <v>0</v>
      </c>
      <c r="AX325" s="407">
        <f t="shared" si="107"/>
        <v>0</v>
      </c>
      <c r="AY325" s="407">
        <f t="shared" si="107"/>
        <v>0</v>
      </c>
      <c r="AZ325" s="407">
        <f t="shared" si="107"/>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v>399272</v>
      </c>
      <c r="E327" s="292">
        <v>399272</v>
      </c>
      <c r="F327" s="292">
        <v>397004</v>
      </c>
      <c r="G327" s="292">
        <v>298359</v>
      </c>
      <c r="H327" s="292">
        <v>219012</v>
      </c>
      <c r="I327" s="292">
        <v>219012</v>
      </c>
      <c r="J327" s="292">
        <v>219012</v>
      </c>
      <c r="K327" s="292">
        <v>219012</v>
      </c>
      <c r="L327" s="292">
        <v>219012</v>
      </c>
      <c r="M327" s="292">
        <v>219012</v>
      </c>
      <c r="N327" s="292">
        <v>219012</v>
      </c>
      <c r="O327" s="292">
        <v>219012</v>
      </c>
      <c r="P327" s="292"/>
      <c r="Q327" s="292"/>
      <c r="R327" s="292"/>
      <c r="S327" s="292"/>
      <c r="T327" s="292"/>
      <c r="U327" s="292">
        <v>12</v>
      </c>
      <c r="V327" s="292">
        <v>108</v>
      </c>
      <c r="W327" s="292">
        <v>108</v>
      </c>
      <c r="X327" s="292">
        <v>107</v>
      </c>
      <c r="Y327" s="292">
        <v>81</v>
      </c>
      <c r="Z327" s="292">
        <v>57</v>
      </c>
      <c r="AA327" s="292">
        <v>57</v>
      </c>
      <c r="AB327" s="292">
        <v>57</v>
      </c>
      <c r="AC327" s="292">
        <v>57</v>
      </c>
      <c r="AD327" s="292">
        <v>57</v>
      </c>
      <c r="AE327" s="292">
        <v>57</v>
      </c>
      <c r="AF327" s="292">
        <v>57</v>
      </c>
      <c r="AG327" s="292">
        <v>57</v>
      </c>
      <c r="AH327" s="292"/>
      <c r="AI327" s="292"/>
      <c r="AJ327" s="292"/>
      <c r="AK327" s="292"/>
      <c r="AL327" s="292"/>
      <c r="AM327" s="411">
        <v>0</v>
      </c>
      <c r="AN327" s="492">
        <v>1</v>
      </c>
      <c r="AO327" s="411">
        <v>0</v>
      </c>
      <c r="AP327" s="411"/>
      <c r="AQ327" s="411"/>
      <c r="AR327" s="411"/>
      <c r="AS327" s="411"/>
      <c r="AT327" s="411"/>
      <c r="AU327" s="411"/>
      <c r="AV327" s="411"/>
      <c r="AW327" s="411"/>
      <c r="AX327" s="411"/>
      <c r="AY327" s="411"/>
      <c r="AZ327" s="411"/>
      <c r="BA327" s="293">
        <f>SUM(AM327:AZ327)</f>
        <v>1</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v>0</v>
      </c>
      <c r="AN328" s="407">
        <v>1</v>
      </c>
      <c r="AO328" s="407">
        <v>0</v>
      </c>
      <c r="AP328" s="407">
        <f t="shared" ref="AP328:AZ328" si="108">AP327</f>
        <v>0</v>
      </c>
      <c r="AQ328" s="407">
        <f t="shared" si="108"/>
        <v>0</v>
      </c>
      <c r="AR328" s="407">
        <f t="shared" si="108"/>
        <v>0</v>
      </c>
      <c r="AS328" s="407">
        <f t="shared" si="108"/>
        <v>0</v>
      </c>
      <c r="AT328" s="407">
        <f t="shared" si="108"/>
        <v>0</v>
      </c>
      <c r="AU328" s="407">
        <f t="shared" si="108"/>
        <v>0</v>
      </c>
      <c r="AV328" s="407">
        <f t="shared" si="108"/>
        <v>0</v>
      </c>
      <c r="AW328" s="407">
        <f t="shared" si="108"/>
        <v>0</v>
      </c>
      <c r="AX328" s="407">
        <f t="shared" si="108"/>
        <v>0</v>
      </c>
      <c r="AY328" s="407">
        <f t="shared" si="108"/>
        <v>0</v>
      </c>
      <c r="AZ328" s="407">
        <f t="shared" si="108"/>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v>0</v>
      </c>
      <c r="AN331" s="407">
        <v>0</v>
      </c>
      <c r="AO331" s="407">
        <v>0</v>
      </c>
      <c r="AP331" s="407">
        <f t="shared" ref="AP331:AZ331" si="109">AP330</f>
        <v>0</v>
      </c>
      <c r="AQ331" s="407">
        <f t="shared" si="109"/>
        <v>0</v>
      </c>
      <c r="AR331" s="407">
        <f t="shared" si="109"/>
        <v>0</v>
      </c>
      <c r="AS331" s="407">
        <f t="shared" si="109"/>
        <v>0</v>
      </c>
      <c r="AT331" s="407">
        <f t="shared" si="109"/>
        <v>0</v>
      </c>
      <c r="AU331" s="407">
        <f t="shared" si="109"/>
        <v>0</v>
      </c>
      <c r="AV331" s="407">
        <f t="shared" si="109"/>
        <v>0</v>
      </c>
      <c r="AW331" s="407">
        <f t="shared" si="109"/>
        <v>0</v>
      </c>
      <c r="AX331" s="407">
        <f t="shared" si="109"/>
        <v>0</v>
      </c>
      <c r="AY331" s="407">
        <f t="shared" si="109"/>
        <v>0</v>
      </c>
      <c r="AZ331" s="407">
        <f t="shared" si="109"/>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v>0</v>
      </c>
      <c r="AN334" s="407">
        <v>0</v>
      </c>
      <c r="AO334" s="407">
        <v>0</v>
      </c>
      <c r="AP334" s="407">
        <f t="shared" ref="AP334:AZ334" si="110">AP333</f>
        <v>0</v>
      </c>
      <c r="AQ334" s="407">
        <f t="shared" si="110"/>
        <v>0</v>
      </c>
      <c r="AR334" s="407">
        <f t="shared" si="110"/>
        <v>0</v>
      </c>
      <c r="AS334" s="407">
        <f t="shared" si="110"/>
        <v>0</v>
      </c>
      <c r="AT334" s="407">
        <f t="shared" si="110"/>
        <v>0</v>
      </c>
      <c r="AU334" s="407">
        <f t="shared" si="110"/>
        <v>0</v>
      </c>
      <c r="AV334" s="407">
        <f t="shared" si="110"/>
        <v>0</v>
      </c>
      <c r="AW334" s="407">
        <f t="shared" si="110"/>
        <v>0</v>
      </c>
      <c r="AX334" s="407">
        <f t="shared" si="110"/>
        <v>0</v>
      </c>
      <c r="AY334" s="407">
        <f t="shared" si="110"/>
        <v>0</v>
      </c>
      <c r="AZ334" s="407">
        <f t="shared" si="110"/>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v>0</v>
      </c>
      <c r="AN337" s="407">
        <v>0</v>
      </c>
      <c r="AO337" s="407">
        <v>0</v>
      </c>
      <c r="AP337" s="407">
        <f t="shared" ref="AP337:AZ337" si="111">AP336</f>
        <v>0</v>
      </c>
      <c r="AQ337" s="407">
        <f t="shared" si="111"/>
        <v>0</v>
      </c>
      <c r="AR337" s="407">
        <f t="shared" si="111"/>
        <v>0</v>
      </c>
      <c r="AS337" s="407">
        <f t="shared" si="111"/>
        <v>0</v>
      </c>
      <c r="AT337" s="407">
        <f t="shared" si="111"/>
        <v>0</v>
      </c>
      <c r="AU337" s="407">
        <f t="shared" si="111"/>
        <v>0</v>
      </c>
      <c r="AV337" s="407">
        <f t="shared" si="111"/>
        <v>0</v>
      </c>
      <c r="AW337" s="407">
        <f t="shared" si="111"/>
        <v>0</v>
      </c>
      <c r="AX337" s="407">
        <f t="shared" si="111"/>
        <v>0</v>
      </c>
      <c r="AY337" s="407">
        <f t="shared" si="111"/>
        <v>0</v>
      </c>
      <c r="AZ337" s="407">
        <f t="shared" si="111"/>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483</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v>0</v>
      </c>
      <c r="AN340" s="407">
        <v>0</v>
      </c>
      <c r="AO340" s="407">
        <v>0</v>
      </c>
      <c r="AP340" s="407">
        <f t="shared" ref="AP340:AZ340" si="112">AP339</f>
        <v>0</v>
      </c>
      <c r="AQ340" s="407">
        <f t="shared" si="112"/>
        <v>0</v>
      </c>
      <c r="AR340" s="407">
        <f t="shared" si="112"/>
        <v>0</v>
      </c>
      <c r="AS340" s="407">
        <f t="shared" si="112"/>
        <v>0</v>
      </c>
      <c r="AT340" s="407">
        <f t="shared" si="112"/>
        <v>0</v>
      </c>
      <c r="AU340" s="407">
        <f t="shared" si="112"/>
        <v>0</v>
      </c>
      <c r="AV340" s="407">
        <f t="shared" si="112"/>
        <v>0</v>
      </c>
      <c r="AW340" s="407">
        <f t="shared" si="112"/>
        <v>0</v>
      </c>
      <c r="AX340" s="407">
        <f t="shared" si="112"/>
        <v>0</v>
      </c>
      <c r="AY340" s="407">
        <f t="shared" si="112"/>
        <v>0</v>
      </c>
      <c r="AZ340" s="407">
        <f t="shared" si="112"/>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v>0</v>
      </c>
      <c r="AN343" s="407">
        <v>0</v>
      </c>
      <c r="AO343" s="407">
        <v>0</v>
      </c>
      <c r="AP343" s="407">
        <f t="shared" ref="AP343:AZ343" si="113">AP342</f>
        <v>0</v>
      </c>
      <c r="AQ343" s="407">
        <f t="shared" si="113"/>
        <v>0</v>
      </c>
      <c r="AR343" s="407">
        <f t="shared" si="113"/>
        <v>0</v>
      </c>
      <c r="AS343" s="407">
        <f t="shared" si="113"/>
        <v>0</v>
      </c>
      <c r="AT343" s="407">
        <f t="shared" si="113"/>
        <v>0</v>
      </c>
      <c r="AU343" s="407">
        <f t="shared" si="113"/>
        <v>0</v>
      </c>
      <c r="AV343" s="407">
        <f t="shared" si="113"/>
        <v>0</v>
      </c>
      <c r="AW343" s="407">
        <f t="shared" si="113"/>
        <v>0</v>
      </c>
      <c r="AX343" s="407">
        <f t="shared" si="113"/>
        <v>0</v>
      </c>
      <c r="AY343" s="407">
        <f t="shared" si="113"/>
        <v>0</v>
      </c>
      <c r="AZ343" s="407">
        <f t="shared" si="113"/>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v>505</v>
      </c>
      <c r="E345" s="292">
        <v>0</v>
      </c>
      <c r="F345" s="292">
        <v>0</v>
      </c>
      <c r="G345" s="292">
        <v>0</v>
      </c>
      <c r="H345" s="292">
        <v>0</v>
      </c>
      <c r="I345" s="292">
        <v>0</v>
      </c>
      <c r="J345" s="292">
        <v>0</v>
      </c>
      <c r="K345" s="292">
        <v>0</v>
      </c>
      <c r="L345" s="292">
        <v>0</v>
      </c>
      <c r="M345" s="292">
        <v>0</v>
      </c>
      <c r="N345" s="292">
        <v>0</v>
      </c>
      <c r="O345" s="292">
        <v>0</v>
      </c>
      <c r="P345" s="292"/>
      <c r="Q345" s="292"/>
      <c r="R345" s="292"/>
      <c r="S345" s="292"/>
      <c r="T345" s="292"/>
      <c r="U345" s="288"/>
      <c r="V345" s="292">
        <v>38</v>
      </c>
      <c r="W345" s="292">
        <v>0</v>
      </c>
      <c r="X345" s="292">
        <v>0</v>
      </c>
      <c r="Y345" s="292">
        <v>0</v>
      </c>
      <c r="Z345" s="292">
        <v>0</v>
      </c>
      <c r="AA345" s="292">
        <v>0</v>
      </c>
      <c r="AB345" s="292">
        <v>0</v>
      </c>
      <c r="AC345" s="292">
        <v>0</v>
      </c>
      <c r="AD345" s="292">
        <v>0</v>
      </c>
      <c r="AE345" s="292">
        <v>0</v>
      </c>
      <c r="AF345" s="292">
        <v>0</v>
      </c>
      <c r="AG345" s="292">
        <v>0</v>
      </c>
      <c r="AH345" s="292"/>
      <c r="AI345" s="292"/>
      <c r="AJ345" s="292"/>
      <c r="AK345" s="292"/>
      <c r="AL345" s="292"/>
      <c r="AM345" s="411">
        <v>0</v>
      </c>
      <c r="AN345" s="411">
        <v>0</v>
      </c>
      <c r="AO345" s="411">
        <v>1</v>
      </c>
      <c r="AP345" s="411"/>
      <c r="AQ345" s="411"/>
      <c r="AR345" s="411"/>
      <c r="AS345" s="411"/>
      <c r="AT345" s="411"/>
      <c r="AU345" s="411"/>
      <c r="AV345" s="411"/>
      <c r="AW345" s="411"/>
      <c r="AX345" s="411"/>
      <c r="AY345" s="411"/>
      <c r="AZ345" s="411"/>
      <c r="BA345" s="293">
        <f>SUM(AM345:AZ345)</f>
        <v>1</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v>0</v>
      </c>
      <c r="AN346" s="407">
        <v>0</v>
      </c>
      <c r="AO346" s="407">
        <v>1</v>
      </c>
      <c r="AP346" s="407">
        <f t="shared" ref="AP346:AZ346" si="114">AP345</f>
        <v>0</v>
      </c>
      <c r="AQ346" s="407">
        <f t="shared" si="114"/>
        <v>0</v>
      </c>
      <c r="AR346" s="407">
        <f t="shared" si="114"/>
        <v>0</v>
      </c>
      <c r="AS346" s="407">
        <f t="shared" si="114"/>
        <v>0</v>
      </c>
      <c r="AT346" s="407">
        <f t="shared" si="114"/>
        <v>0</v>
      </c>
      <c r="AU346" s="407">
        <f t="shared" si="114"/>
        <v>0</v>
      </c>
      <c r="AV346" s="407">
        <f t="shared" si="114"/>
        <v>0</v>
      </c>
      <c r="AW346" s="407">
        <f t="shared" si="114"/>
        <v>0</v>
      </c>
      <c r="AX346" s="407">
        <f t="shared" si="114"/>
        <v>0</v>
      </c>
      <c r="AY346" s="407">
        <f t="shared" si="114"/>
        <v>0</v>
      </c>
      <c r="AZ346" s="407">
        <f t="shared" si="114"/>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v>0</v>
      </c>
      <c r="AN350" s="407">
        <v>0</v>
      </c>
      <c r="AO350" s="407">
        <v>0</v>
      </c>
      <c r="AP350" s="407">
        <f t="shared" ref="AP350:AZ350" si="115">AP349</f>
        <v>0</v>
      </c>
      <c r="AQ350" s="407">
        <f t="shared" si="115"/>
        <v>0</v>
      </c>
      <c r="AR350" s="407">
        <f t="shared" si="115"/>
        <v>0</v>
      </c>
      <c r="AS350" s="407">
        <f t="shared" si="115"/>
        <v>0</v>
      </c>
      <c r="AT350" s="407">
        <f t="shared" si="115"/>
        <v>0</v>
      </c>
      <c r="AU350" s="407">
        <f t="shared" si="115"/>
        <v>0</v>
      </c>
      <c r="AV350" s="407">
        <f t="shared" si="115"/>
        <v>0</v>
      </c>
      <c r="AW350" s="407">
        <f t="shared" si="115"/>
        <v>0</v>
      </c>
      <c r="AX350" s="407">
        <f t="shared" si="115"/>
        <v>0</v>
      </c>
      <c r="AY350" s="407">
        <f t="shared" si="115"/>
        <v>0</v>
      </c>
      <c r="AZ350" s="407">
        <f t="shared" si="115"/>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v>0</v>
      </c>
      <c r="AN353" s="407">
        <v>0</v>
      </c>
      <c r="AO353" s="407">
        <v>0</v>
      </c>
      <c r="AP353" s="407">
        <f t="shared" ref="AP353:AZ353" si="116">AP352</f>
        <v>0</v>
      </c>
      <c r="AQ353" s="407">
        <f t="shared" si="116"/>
        <v>0</v>
      </c>
      <c r="AR353" s="407">
        <f t="shared" si="116"/>
        <v>0</v>
      </c>
      <c r="AS353" s="407">
        <f t="shared" si="116"/>
        <v>0</v>
      </c>
      <c r="AT353" s="407">
        <f t="shared" si="116"/>
        <v>0</v>
      </c>
      <c r="AU353" s="407">
        <f t="shared" si="116"/>
        <v>0</v>
      </c>
      <c r="AV353" s="407">
        <f t="shared" si="116"/>
        <v>0</v>
      </c>
      <c r="AW353" s="407">
        <f t="shared" si="116"/>
        <v>0</v>
      </c>
      <c r="AX353" s="407">
        <f t="shared" si="116"/>
        <v>0</v>
      </c>
      <c r="AY353" s="407">
        <f t="shared" si="116"/>
        <v>0</v>
      </c>
      <c r="AZ353" s="407">
        <f t="shared" si="116"/>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v>0</v>
      </c>
      <c r="AN356" s="407">
        <v>0</v>
      </c>
      <c r="AO356" s="407">
        <v>0</v>
      </c>
      <c r="AP356" s="407">
        <f t="shared" ref="AP356:AZ356" si="117">AP355</f>
        <v>0</v>
      </c>
      <c r="AQ356" s="407">
        <f t="shared" si="117"/>
        <v>0</v>
      </c>
      <c r="AR356" s="407">
        <f t="shared" si="117"/>
        <v>0</v>
      </c>
      <c r="AS356" s="407">
        <f t="shared" si="117"/>
        <v>0</v>
      </c>
      <c r="AT356" s="407">
        <f t="shared" si="117"/>
        <v>0</v>
      </c>
      <c r="AU356" s="407">
        <f t="shared" si="117"/>
        <v>0</v>
      </c>
      <c r="AV356" s="407">
        <f t="shared" si="117"/>
        <v>0</v>
      </c>
      <c r="AW356" s="407">
        <f t="shared" si="117"/>
        <v>0</v>
      </c>
      <c r="AX356" s="407">
        <f t="shared" si="117"/>
        <v>0</v>
      </c>
      <c r="AY356" s="407">
        <f t="shared" si="117"/>
        <v>0</v>
      </c>
      <c r="AZ356" s="407">
        <f t="shared" si="117"/>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v>0</v>
      </c>
      <c r="AN359" s="407">
        <v>0</v>
      </c>
      <c r="AO359" s="407">
        <v>0</v>
      </c>
      <c r="AP359" s="407">
        <f t="shared" ref="AP359:AZ359" si="118">AP358</f>
        <v>0</v>
      </c>
      <c r="AQ359" s="407">
        <f t="shared" si="118"/>
        <v>0</v>
      </c>
      <c r="AR359" s="407">
        <f t="shared" si="118"/>
        <v>0</v>
      </c>
      <c r="AS359" s="407">
        <f t="shared" si="118"/>
        <v>0</v>
      </c>
      <c r="AT359" s="407">
        <f t="shared" si="118"/>
        <v>0</v>
      </c>
      <c r="AU359" s="407">
        <f t="shared" si="118"/>
        <v>0</v>
      </c>
      <c r="AV359" s="407">
        <f t="shared" si="118"/>
        <v>0</v>
      </c>
      <c r="AW359" s="407">
        <f t="shared" si="118"/>
        <v>0</v>
      </c>
      <c r="AX359" s="407">
        <f t="shared" si="118"/>
        <v>0</v>
      </c>
      <c r="AY359" s="407">
        <f t="shared" si="118"/>
        <v>0</v>
      </c>
      <c r="AZ359" s="407">
        <f t="shared" si="118"/>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v>0</v>
      </c>
      <c r="AN362" s="407">
        <v>0</v>
      </c>
      <c r="AO362" s="407">
        <v>0</v>
      </c>
      <c r="AP362" s="407">
        <f t="shared" ref="AP362:AZ362" si="119">AP361</f>
        <v>0</v>
      </c>
      <c r="AQ362" s="407">
        <f t="shared" si="119"/>
        <v>0</v>
      </c>
      <c r="AR362" s="407">
        <f t="shared" si="119"/>
        <v>0</v>
      </c>
      <c r="AS362" s="407">
        <f t="shared" si="119"/>
        <v>0</v>
      </c>
      <c r="AT362" s="407">
        <f t="shared" si="119"/>
        <v>0</v>
      </c>
      <c r="AU362" s="407">
        <f t="shared" si="119"/>
        <v>0</v>
      </c>
      <c r="AV362" s="407">
        <f t="shared" si="119"/>
        <v>0</v>
      </c>
      <c r="AW362" s="407">
        <f t="shared" si="119"/>
        <v>0</v>
      </c>
      <c r="AX362" s="407">
        <f t="shared" si="119"/>
        <v>0</v>
      </c>
      <c r="AY362" s="407">
        <f t="shared" si="119"/>
        <v>0</v>
      </c>
      <c r="AZ362" s="407">
        <f t="shared" si="119"/>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v>24453</v>
      </c>
      <c r="E365" s="292">
        <v>24270</v>
      </c>
      <c r="F365" s="292">
        <v>24253</v>
      </c>
      <c r="G365" s="292">
        <v>21513</v>
      </c>
      <c r="H365" s="292">
        <v>19774</v>
      </c>
      <c r="I365" s="292">
        <v>18471</v>
      </c>
      <c r="J365" s="292">
        <v>17268</v>
      </c>
      <c r="K365" s="292">
        <v>16388</v>
      </c>
      <c r="L365" s="292">
        <v>5072</v>
      </c>
      <c r="M365" s="292">
        <v>5072</v>
      </c>
      <c r="N365" s="292">
        <v>5072</v>
      </c>
      <c r="O365" s="292">
        <v>5072</v>
      </c>
      <c r="P365" s="292"/>
      <c r="Q365" s="292"/>
      <c r="R365" s="292"/>
      <c r="S365" s="292"/>
      <c r="T365" s="292"/>
      <c r="U365" s="288"/>
      <c r="V365" s="292">
        <v>3</v>
      </c>
      <c r="W365" s="292">
        <v>3</v>
      </c>
      <c r="X365" s="292">
        <v>3</v>
      </c>
      <c r="Y365" s="292">
        <v>2</v>
      </c>
      <c r="Z365" s="292">
        <v>2</v>
      </c>
      <c r="AA365" s="292">
        <v>2</v>
      </c>
      <c r="AB365" s="292">
        <v>2</v>
      </c>
      <c r="AC365" s="292">
        <v>2</v>
      </c>
      <c r="AD365" s="292">
        <v>1</v>
      </c>
      <c r="AE365" s="292">
        <v>1</v>
      </c>
      <c r="AF365" s="292">
        <v>1</v>
      </c>
      <c r="AG365" s="292">
        <v>1</v>
      </c>
      <c r="AH365" s="292"/>
      <c r="AI365" s="292"/>
      <c r="AJ365" s="292"/>
      <c r="AK365" s="292"/>
      <c r="AL365" s="292"/>
      <c r="AM365" s="466">
        <v>1</v>
      </c>
      <c r="AN365" s="406">
        <v>0</v>
      </c>
      <c r="AO365" s="406">
        <v>0</v>
      </c>
      <c r="AP365" s="406"/>
      <c r="AQ365" s="406"/>
      <c r="AR365" s="406"/>
      <c r="AS365" s="406"/>
      <c r="AT365" s="406"/>
      <c r="AU365" s="406"/>
      <c r="AV365" s="406"/>
      <c r="AW365" s="406"/>
      <c r="AX365" s="406"/>
      <c r="AY365" s="406"/>
      <c r="AZ365" s="406"/>
      <c r="BA365" s="293">
        <f>SUM(AM365:AZ365)</f>
        <v>1</v>
      </c>
    </row>
    <row r="366" spans="1:53" ht="15" hidden="1"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v>1</v>
      </c>
      <c r="AN366" s="407">
        <v>0</v>
      </c>
      <c r="AO366" s="407">
        <v>0</v>
      </c>
      <c r="AP366" s="407">
        <f t="shared" ref="AP366:AZ366" si="120">AP365</f>
        <v>0</v>
      </c>
      <c r="AQ366" s="407">
        <f t="shared" si="120"/>
        <v>0</v>
      </c>
      <c r="AR366" s="407">
        <f t="shared" si="120"/>
        <v>0</v>
      </c>
      <c r="AS366" s="407">
        <f t="shared" si="120"/>
        <v>0</v>
      </c>
      <c r="AT366" s="407">
        <f t="shared" si="120"/>
        <v>0</v>
      </c>
      <c r="AU366" s="407">
        <f t="shared" si="120"/>
        <v>0</v>
      </c>
      <c r="AV366" s="407">
        <f t="shared" si="120"/>
        <v>0</v>
      </c>
      <c r="AW366" s="407">
        <f t="shared" si="120"/>
        <v>0</v>
      </c>
      <c r="AX366" s="407">
        <f t="shared" si="120"/>
        <v>0</v>
      </c>
      <c r="AY366" s="407">
        <f t="shared" si="120"/>
        <v>0</v>
      </c>
      <c r="AZ366" s="407">
        <f t="shared" si="120"/>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v>0</v>
      </c>
      <c r="AN370" s="407">
        <v>0</v>
      </c>
      <c r="AO370" s="407">
        <v>0</v>
      </c>
      <c r="AP370" s="407">
        <f t="shared" ref="AP370:AZ370" si="121">AP369</f>
        <v>0</v>
      </c>
      <c r="AQ370" s="407">
        <f t="shared" si="121"/>
        <v>0</v>
      </c>
      <c r="AR370" s="407">
        <f t="shared" si="121"/>
        <v>0</v>
      </c>
      <c r="AS370" s="407">
        <f t="shared" si="121"/>
        <v>0</v>
      </c>
      <c r="AT370" s="407">
        <f t="shared" si="121"/>
        <v>0</v>
      </c>
      <c r="AU370" s="407">
        <f t="shared" si="121"/>
        <v>0</v>
      </c>
      <c r="AV370" s="407">
        <f t="shared" si="121"/>
        <v>0</v>
      </c>
      <c r="AW370" s="407">
        <f t="shared" si="121"/>
        <v>0</v>
      </c>
      <c r="AX370" s="407">
        <f t="shared" si="121"/>
        <v>0</v>
      </c>
      <c r="AY370" s="407">
        <f t="shared" si="121"/>
        <v>0</v>
      </c>
      <c r="AZ370" s="407">
        <f t="shared" si="121"/>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v>0</v>
      </c>
      <c r="AN373" s="407">
        <v>0</v>
      </c>
      <c r="AO373" s="407">
        <v>0</v>
      </c>
      <c r="AP373" s="407">
        <f t="shared" ref="AP373:AZ373" si="122">AP372</f>
        <v>0</v>
      </c>
      <c r="AQ373" s="407">
        <f t="shared" si="122"/>
        <v>0</v>
      </c>
      <c r="AR373" s="407">
        <f t="shared" si="122"/>
        <v>0</v>
      </c>
      <c r="AS373" s="407">
        <f t="shared" si="122"/>
        <v>0</v>
      </c>
      <c r="AT373" s="407">
        <f t="shared" si="122"/>
        <v>0</v>
      </c>
      <c r="AU373" s="407">
        <f t="shared" si="122"/>
        <v>0</v>
      </c>
      <c r="AV373" s="407">
        <f t="shared" si="122"/>
        <v>0</v>
      </c>
      <c r="AW373" s="407">
        <f t="shared" si="122"/>
        <v>0</v>
      </c>
      <c r="AX373" s="407">
        <f t="shared" si="122"/>
        <v>0</v>
      </c>
      <c r="AY373" s="407">
        <f t="shared" si="122"/>
        <v>0</v>
      </c>
      <c r="AZ373" s="407">
        <f t="shared" si="122"/>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v>0</v>
      </c>
      <c r="AN377" s="407">
        <v>0</v>
      </c>
      <c r="AO377" s="407">
        <v>0</v>
      </c>
      <c r="AP377" s="407">
        <f t="shared" ref="AP377:AZ377" si="123">AP376</f>
        <v>0</v>
      </c>
      <c r="AQ377" s="407">
        <f t="shared" si="123"/>
        <v>0</v>
      </c>
      <c r="AR377" s="407">
        <f t="shared" si="123"/>
        <v>0</v>
      </c>
      <c r="AS377" s="407">
        <f t="shared" si="123"/>
        <v>0</v>
      </c>
      <c r="AT377" s="407">
        <f t="shared" si="123"/>
        <v>0</v>
      </c>
      <c r="AU377" s="407">
        <f t="shared" si="123"/>
        <v>0</v>
      </c>
      <c r="AV377" s="407">
        <f t="shared" si="123"/>
        <v>0</v>
      </c>
      <c r="AW377" s="407">
        <f t="shared" si="123"/>
        <v>0</v>
      </c>
      <c r="AX377" s="407">
        <f t="shared" si="123"/>
        <v>0</v>
      </c>
      <c r="AY377" s="407">
        <f t="shared" si="123"/>
        <v>0</v>
      </c>
      <c r="AZ377" s="407">
        <f t="shared" si="123"/>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v>0</v>
      </c>
      <c r="AN380" s="407">
        <v>0</v>
      </c>
      <c r="AO380" s="407">
        <v>0</v>
      </c>
      <c r="AP380" s="407">
        <f t="shared" ref="AP380:AZ380" si="124">AP379</f>
        <v>0</v>
      </c>
      <c r="AQ380" s="407">
        <f t="shared" si="124"/>
        <v>0</v>
      </c>
      <c r="AR380" s="407">
        <f t="shared" si="124"/>
        <v>0</v>
      </c>
      <c r="AS380" s="407">
        <f t="shared" si="124"/>
        <v>0</v>
      </c>
      <c r="AT380" s="407">
        <f t="shared" si="124"/>
        <v>0</v>
      </c>
      <c r="AU380" s="407">
        <f t="shared" si="124"/>
        <v>0</v>
      </c>
      <c r="AV380" s="407">
        <f t="shared" si="124"/>
        <v>0</v>
      </c>
      <c r="AW380" s="407">
        <f t="shared" si="124"/>
        <v>0</v>
      </c>
      <c r="AX380" s="407">
        <f t="shared" si="124"/>
        <v>0</v>
      </c>
      <c r="AY380" s="407">
        <f t="shared" si="124"/>
        <v>0</v>
      </c>
      <c r="AZ380" s="407">
        <f t="shared" si="124"/>
        <v>0</v>
      </c>
      <c r="BA380" s="303"/>
    </row>
    <row r="381" spans="1:53" ht="15.75"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v>0</v>
      </c>
      <c r="AN383" s="407">
        <v>0</v>
      </c>
      <c r="AO383" s="407">
        <v>0</v>
      </c>
      <c r="AP383" s="407">
        <f t="shared" ref="AP383:AZ383" si="125">AP382</f>
        <v>0</v>
      </c>
      <c r="AQ383" s="407">
        <f t="shared" si="125"/>
        <v>0</v>
      </c>
      <c r="AR383" s="407">
        <f t="shared" si="125"/>
        <v>0</v>
      </c>
      <c r="AS383" s="407">
        <f t="shared" si="125"/>
        <v>0</v>
      </c>
      <c r="AT383" s="407">
        <f t="shared" si="125"/>
        <v>0</v>
      </c>
      <c r="AU383" s="407">
        <f t="shared" si="125"/>
        <v>0</v>
      </c>
      <c r="AV383" s="407">
        <f t="shared" si="125"/>
        <v>0</v>
      </c>
      <c r="AW383" s="407">
        <f t="shared" si="125"/>
        <v>0</v>
      </c>
      <c r="AX383" s="407">
        <f t="shared" si="125"/>
        <v>0</v>
      </c>
      <c r="AY383" s="407">
        <f t="shared" si="125"/>
        <v>0</v>
      </c>
      <c r="AZ383" s="407">
        <f t="shared" si="125"/>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v>0</v>
      </c>
      <c r="AN386" s="407">
        <v>0</v>
      </c>
      <c r="AO386" s="407">
        <v>0</v>
      </c>
      <c r="AP386" s="407">
        <f t="shared" ref="AP386:AZ386" si="126">AP385</f>
        <v>0</v>
      </c>
      <c r="AQ386" s="407">
        <f t="shared" si="126"/>
        <v>0</v>
      </c>
      <c r="AR386" s="407">
        <f t="shared" si="126"/>
        <v>0</v>
      </c>
      <c r="AS386" s="407">
        <f t="shared" si="126"/>
        <v>0</v>
      </c>
      <c r="AT386" s="407">
        <f t="shared" si="126"/>
        <v>0</v>
      </c>
      <c r="AU386" s="407">
        <f t="shared" si="126"/>
        <v>0</v>
      </c>
      <c r="AV386" s="407">
        <f t="shared" si="126"/>
        <v>0</v>
      </c>
      <c r="AW386" s="407">
        <f t="shared" si="126"/>
        <v>0</v>
      </c>
      <c r="AX386" s="407">
        <f t="shared" si="126"/>
        <v>0</v>
      </c>
      <c r="AY386" s="407">
        <f t="shared" si="126"/>
        <v>0</v>
      </c>
      <c r="AZ386" s="407">
        <f t="shared" si="126"/>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v>0</v>
      </c>
      <c r="AN389" s="407">
        <v>0</v>
      </c>
      <c r="AO389" s="407">
        <v>0</v>
      </c>
      <c r="AP389" s="407">
        <f t="shared" ref="AP389:AZ389" si="127">AP388</f>
        <v>0</v>
      </c>
      <c r="AQ389" s="407">
        <f t="shared" si="127"/>
        <v>0</v>
      </c>
      <c r="AR389" s="407">
        <f t="shared" si="127"/>
        <v>0</v>
      </c>
      <c r="AS389" s="407">
        <f t="shared" si="127"/>
        <v>0</v>
      </c>
      <c r="AT389" s="407">
        <f t="shared" si="127"/>
        <v>0</v>
      </c>
      <c r="AU389" s="407">
        <f t="shared" si="127"/>
        <v>0</v>
      </c>
      <c r="AV389" s="407">
        <f t="shared" si="127"/>
        <v>0</v>
      </c>
      <c r="AW389" s="407">
        <f t="shared" si="127"/>
        <v>0</v>
      </c>
      <c r="AX389" s="407">
        <f t="shared" si="127"/>
        <v>0</v>
      </c>
      <c r="AY389" s="407">
        <f t="shared" si="127"/>
        <v>0</v>
      </c>
      <c r="AZ389" s="407">
        <f t="shared" si="127"/>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v>0</v>
      </c>
      <c r="AN393" s="407">
        <v>0</v>
      </c>
      <c r="AO393" s="407">
        <v>0</v>
      </c>
      <c r="AP393" s="407">
        <f t="shared" ref="AP393:AZ393" si="128">AP392</f>
        <v>0</v>
      </c>
      <c r="AQ393" s="407">
        <f t="shared" si="128"/>
        <v>0</v>
      </c>
      <c r="AR393" s="407">
        <f t="shared" si="128"/>
        <v>0</v>
      </c>
      <c r="AS393" s="407">
        <f t="shared" si="128"/>
        <v>0</v>
      </c>
      <c r="AT393" s="407">
        <f t="shared" si="128"/>
        <v>0</v>
      </c>
      <c r="AU393" s="407">
        <f t="shared" si="128"/>
        <v>0</v>
      </c>
      <c r="AV393" s="407">
        <f t="shared" si="128"/>
        <v>0</v>
      </c>
      <c r="AW393" s="407">
        <f t="shared" si="128"/>
        <v>0</v>
      </c>
      <c r="AX393" s="407">
        <f t="shared" si="128"/>
        <v>0</v>
      </c>
      <c r="AY393" s="407">
        <f t="shared" si="128"/>
        <v>0</v>
      </c>
      <c r="AZ393" s="407">
        <f t="shared" si="128"/>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v>0</v>
      </c>
      <c r="AN396" s="407">
        <v>0</v>
      </c>
      <c r="AO396" s="407">
        <v>0</v>
      </c>
      <c r="AP396" s="407">
        <f t="shared" ref="AP396:AZ396" si="129">AP395</f>
        <v>0</v>
      </c>
      <c r="AQ396" s="407">
        <f t="shared" si="129"/>
        <v>0</v>
      </c>
      <c r="AR396" s="407">
        <f t="shared" si="129"/>
        <v>0</v>
      </c>
      <c r="AS396" s="407">
        <f t="shared" si="129"/>
        <v>0</v>
      </c>
      <c r="AT396" s="407">
        <f t="shared" si="129"/>
        <v>0</v>
      </c>
      <c r="AU396" s="407">
        <f t="shared" si="129"/>
        <v>0</v>
      </c>
      <c r="AV396" s="407">
        <f t="shared" si="129"/>
        <v>0</v>
      </c>
      <c r="AW396" s="407">
        <f t="shared" si="129"/>
        <v>0</v>
      </c>
      <c r="AX396" s="407">
        <f t="shared" si="129"/>
        <v>0</v>
      </c>
      <c r="AY396" s="407">
        <f t="shared" si="129"/>
        <v>0</v>
      </c>
      <c r="AZ396" s="407">
        <f t="shared" si="129"/>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490</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v>0</v>
      </c>
      <c r="AN399" s="407">
        <v>0</v>
      </c>
      <c r="AO399" s="407">
        <v>0</v>
      </c>
      <c r="AP399" s="407">
        <f t="shared" ref="AP399:AY399" si="130">AP398</f>
        <v>0</v>
      </c>
      <c r="AQ399" s="407">
        <f t="shared" si="130"/>
        <v>0</v>
      </c>
      <c r="AR399" s="407">
        <f t="shared" si="130"/>
        <v>0</v>
      </c>
      <c r="AS399" s="407">
        <f t="shared" si="130"/>
        <v>0</v>
      </c>
      <c r="AT399" s="407">
        <f t="shared" si="130"/>
        <v>0</v>
      </c>
      <c r="AU399" s="407">
        <f t="shared" si="130"/>
        <v>0</v>
      </c>
      <c r="AV399" s="407">
        <f t="shared" si="130"/>
        <v>0</v>
      </c>
      <c r="AW399" s="407">
        <f t="shared" si="130"/>
        <v>0</v>
      </c>
      <c r="AX399" s="407">
        <f t="shared" si="130"/>
        <v>0</v>
      </c>
      <c r="AY399" s="407">
        <f t="shared" si="130"/>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249</v>
      </c>
      <c r="C401" s="326"/>
      <c r="D401" s="326">
        <f>SUM(D296:D399)</f>
        <v>1632662</v>
      </c>
      <c r="E401" s="326"/>
      <c r="F401" s="326"/>
      <c r="G401" s="326"/>
      <c r="H401" s="326"/>
      <c r="I401" s="326"/>
      <c r="J401" s="326"/>
      <c r="K401" s="326"/>
      <c r="L401" s="326"/>
      <c r="M401" s="326"/>
      <c r="N401" s="326"/>
      <c r="O401" s="326"/>
      <c r="P401" s="326"/>
      <c r="Q401" s="326"/>
      <c r="R401" s="326"/>
      <c r="S401" s="326"/>
      <c r="T401" s="326"/>
      <c r="U401" s="326"/>
      <c r="V401" s="326">
        <f>SUM(V296:V399)</f>
        <v>516</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185768</v>
      </c>
      <c r="AN401" s="326">
        <f>IF(AN295="kWh",SUMPRODUCT(D296:D399,AN296:AN399))</f>
        <v>807647.63</v>
      </c>
      <c r="AO401" s="326">
        <f>IF(AO295="kW",SUMPRODUCT(U296:U399,V296:V399,AO296:AO399),SUMPRODUCT(D296:D399,AO296:AO399))</f>
        <v>1310.28</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v>1345003</v>
      </c>
      <c r="AN402" s="325">
        <v>543085</v>
      </c>
      <c r="AO402" s="325">
        <v>10671</v>
      </c>
      <c r="AP402" s="325">
        <v>196</v>
      </c>
      <c r="AQ402" s="325">
        <v>4684</v>
      </c>
      <c r="AR402" s="325">
        <v>0</v>
      </c>
      <c r="AS402" s="325">
        <v>0</v>
      </c>
      <c r="AT402" s="325">
        <v>0</v>
      </c>
      <c r="AU402" s="325">
        <v>0</v>
      </c>
      <c r="AV402" s="325">
        <v>0</v>
      </c>
      <c r="AW402" s="325">
        <v>0</v>
      </c>
      <c r="AX402" s="325">
        <v>0</v>
      </c>
      <c r="AY402" s="325">
        <v>0</v>
      </c>
      <c r="AZ402" s="325">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5">
        <v>1.7600000000000001E-2</v>
      </c>
      <c r="AN404" s="825">
        <v>1.18E-2</v>
      </c>
      <c r="AO404" s="338">
        <v>2.7355</v>
      </c>
      <c r="AP404" s="338">
        <v>13.9131</v>
      </c>
      <c r="AQ404" s="338">
        <v>1.4200000000000001E-2</v>
      </c>
      <c r="AR404" s="338">
        <v>0</v>
      </c>
      <c r="AS404" s="338">
        <v>0</v>
      </c>
      <c r="AT404" s="338">
        <v>0</v>
      </c>
      <c r="AU404" s="338">
        <v>0</v>
      </c>
      <c r="AV404" s="338">
        <v>0</v>
      </c>
      <c r="AW404" s="338">
        <v>0</v>
      </c>
      <c r="AX404" s="338">
        <v>0</v>
      </c>
      <c r="AY404" s="338">
        <v>0</v>
      </c>
      <c r="AZ404" s="338">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AZ405" si="131">AM136*AM404</f>
        <v>4572.4800000000005</v>
      </c>
      <c r="AN405" s="374">
        <f t="shared" si="131"/>
        <v>3131.7380327599999</v>
      </c>
      <c r="AO405" s="374">
        <f t="shared" si="131"/>
        <v>1667.5017132</v>
      </c>
      <c r="AP405" s="374">
        <f t="shared" si="131"/>
        <v>0</v>
      </c>
      <c r="AQ405" s="374">
        <f t="shared" si="131"/>
        <v>0</v>
      </c>
      <c r="AR405" s="374">
        <f t="shared" si="131"/>
        <v>0</v>
      </c>
      <c r="AS405" s="374">
        <f t="shared" si="131"/>
        <v>0</v>
      </c>
      <c r="AT405" s="374">
        <f t="shared" si="131"/>
        <v>0</v>
      </c>
      <c r="AU405" s="374">
        <f t="shared" si="131"/>
        <v>0</v>
      </c>
      <c r="AV405" s="374">
        <f t="shared" si="131"/>
        <v>0</v>
      </c>
      <c r="AW405" s="374">
        <f t="shared" si="131"/>
        <v>0</v>
      </c>
      <c r="AX405" s="374">
        <f t="shared" si="131"/>
        <v>0</v>
      </c>
      <c r="AY405" s="374">
        <f t="shared" si="131"/>
        <v>0</v>
      </c>
      <c r="AZ405" s="374">
        <f t="shared" si="131"/>
        <v>0</v>
      </c>
      <c r="BA405" s="615">
        <f>SUM(AM405:AZ405)</f>
        <v>9371.7197459599993</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AZ406" si="132">AM275*AM404</f>
        <v>3217.2624000000001</v>
      </c>
      <c r="AN406" s="374">
        <f t="shared" si="132"/>
        <v>7405.8326920000009</v>
      </c>
      <c r="AO406" s="374">
        <f t="shared" si="132"/>
        <v>5589.6112800000001</v>
      </c>
      <c r="AP406" s="374">
        <f t="shared" si="132"/>
        <v>0</v>
      </c>
      <c r="AQ406" s="374">
        <f t="shared" si="132"/>
        <v>0</v>
      </c>
      <c r="AR406" s="374">
        <f t="shared" si="132"/>
        <v>0</v>
      </c>
      <c r="AS406" s="374">
        <f t="shared" si="132"/>
        <v>0</v>
      </c>
      <c r="AT406" s="374">
        <f t="shared" si="132"/>
        <v>0</v>
      </c>
      <c r="AU406" s="374">
        <f t="shared" si="132"/>
        <v>0</v>
      </c>
      <c r="AV406" s="374">
        <f t="shared" si="132"/>
        <v>0</v>
      </c>
      <c r="AW406" s="374">
        <f t="shared" si="132"/>
        <v>0</v>
      </c>
      <c r="AX406" s="374">
        <f t="shared" si="132"/>
        <v>0</v>
      </c>
      <c r="AY406" s="374">
        <f t="shared" si="132"/>
        <v>0</v>
      </c>
      <c r="AZ406" s="374">
        <f t="shared" si="132"/>
        <v>0</v>
      </c>
      <c r="BA406" s="615">
        <f>SUM(AM406:AZ406)</f>
        <v>16212.706372000001</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3269.5168000000003</v>
      </c>
      <c r="AN407" s="374">
        <f t="shared" ref="AN407:AZ407" si="133">AN401*AN404</f>
        <v>9530.242033999999</v>
      </c>
      <c r="AO407" s="374">
        <f t="shared" si="133"/>
        <v>3584.2709399999999</v>
      </c>
      <c r="AP407" s="374">
        <f t="shared" si="133"/>
        <v>0</v>
      </c>
      <c r="AQ407" s="374">
        <f t="shared" si="133"/>
        <v>0</v>
      </c>
      <c r="AR407" s="374">
        <f t="shared" si="133"/>
        <v>0</v>
      </c>
      <c r="AS407" s="374">
        <f t="shared" si="133"/>
        <v>0</v>
      </c>
      <c r="AT407" s="374">
        <f t="shared" si="133"/>
        <v>0</v>
      </c>
      <c r="AU407" s="374">
        <f t="shared" si="133"/>
        <v>0</v>
      </c>
      <c r="AV407" s="374">
        <f t="shared" si="133"/>
        <v>0</v>
      </c>
      <c r="AW407" s="374">
        <f t="shared" si="133"/>
        <v>0</v>
      </c>
      <c r="AX407" s="374">
        <f t="shared" si="133"/>
        <v>0</v>
      </c>
      <c r="AY407" s="374">
        <f t="shared" si="133"/>
        <v>0</v>
      </c>
      <c r="AZ407" s="374">
        <f t="shared" si="133"/>
        <v>0</v>
      </c>
      <c r="BA407" s="615">
        <f>SUM(AM407:AZ407)</f>
        <v>16384.029773999999</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11059.2592</v>
      </c>
      <c r="AN408" s="343">
        <f>SUM(AN405:AN407)</f>
        <v>20067.812758759999</v>
      </c>
      <c r="AO408" s="343">
        <f t="shared" ref="AO408:AZ408" si="134">SUM(AO405:AO407)</f>
        <v>10841.383933200001</v>
      </c>
      <c r="AP408" s="343">
        <f t="shared" si="134"/>
        <v>0</v>
      </c>
      <c r="AQ408" s="343">
        <f t="shared" si="134"/>
        <v>0</v>
      </c>
      <c r="AR408" s="343">
        <f t="shared" si="134"/>
        <v>0</v>
      </c>
      <c r="AS408" s="343">
        <f t="shared" si="134"/>
        <v>0</v>
      </c>
      <c r="AT408" s="343">
        <f t="shared" si="134"/>
        <v>0</v>
      </c>
      <c r="AU408" s="343">
        <f t="shared" si="134"/>
        <v>0</v>
      </c>
      <c r="AV408" s="343">
        <f t="shared" si="134"/>
        <v>0</v>
      </c>
      <c r="AW408" s="343">
        <f t="shared" si="134"/>
        <v>0</v>
      </c>
      <c r="AX408" s="343">
        <f t="shared" si="134"/>
        <v>0</v>
      </c>
      <c r="AY408" s="343">
        <f t="shared" si="134"/>
        <v>0</v>
      </c>
      <c r="AZ408" s="343">
        <f t="shared" si="134"/>
        <v>0</v>
      </c>
      <c r="BA408" s="403">
        <f>SUM(BA405:BA407)</f>
        <v>41968.455891959995</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Z409" si="135">AM402*AM404</f>
        <v>23672.052800000001</v>
      </c>
      <c r="AN409" s="344">
        <f t="shared" si="135"/>
        <v>6408.4030000000002</v>
      </c>
      <c r="AO409" s="344">
        <f t="shared" si="135"/>
        <v>29190.520499999999</v>
      </c>
      <c r="AP409" s="344">
        <f t="shared" si="135"/>
        <v>2726.9675999999999</v>
      </c>
      <c r="AQ409" s="344">
        <f t="shared" si="135"/>
        <v>66.512799999999999</v>
      </c>
      <c r="AR409" s="344">
        <f t="shared" si="135"/>
        <v>0</v>
      </c>
      <c r="AS409" s="344">
        <f t="shared" si="135"/>
        <v>0</v>
      </c>
      <c r="AT409" s="344">
        <f t="shared" si="135"/>
        <v>0</v>
      </c>
      <c r="AU409" s="344">
        <f t="shared" si="135"/>
        <v>0</v>
      </c>
      <c r="AV409" s="344">
        <f t="shared" si="135"/>
        <v>0</v>
      </c>
      <c r="AW409" s="344">
        <f t="shared" si="135"/>
        <v>0</v>
      </c>
      <c r="AX409" s="344">
        <f t="shared" si="135"/>
        <v>0</v>
      </c>
      <c r="AY409" s="344">
        <f t="shared" si="135"/>
        <v>0</v>
      </c>
      <c r="AZ409" s="344">
        <f t="shared" si="135"/>
        <v>0</v>
      </c>
      <c r="BA409" s="403">
        <f>SUM(AM409:AZ409)</f>
        <v>62064.456699999995</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-20096.00080804</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185585</v>
      </c>
      <c r="AN412" s="288">
        <f>SUMPRODUCT($E$296:$E$399,AN296:AN399)</f>
        <v>801103.82000000007</v>
      </c>
      <c r="AO412" s="288">
        <f>IF(AO295="kW",SUMPRODUCT(U296:U399,W296:W399,AO296:AO399),SUMPRODUCT(E296:E399,AO296:AO399))</f>
        <v>1310.28</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177579</v>
      </c>
      <c r="AN413" s="288">
        <f>SUMPRODUCT($F$296:$F$399,AN296:AN399)</f>
        <v>797576.51</v>
      </c>
      <c r="AO413" s="288">
        <f>IF(AO295="kW",SUMPRODUCT(U296:U399,X296:X399,AO296:AO399),SUMPRODUCT(F296:F399,AO296:AO399))</f>
        <v>1302.96</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170630</v>
      </c>
      <c r="AN414" s="288">
        <f>SUMPRODUCT($G$296:$G$399,AN296:AN399)</f>
        <v>698931.51</v>
      </c>
      <c r="AO414" s="288">
        <f>IF(AO295="kW",SUMPRODUCT(U296:U399,Y296:Y399,AO296:AO399),SUMPRODUCT(G296:G399,AO296:AO399))</f>
        <v>1302.96</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152850</v>
      </c>
      <c r="AN415" s="288">
        <f>SUMPRODUCT($H$296:$H$399,AN296:AN399)</f>
        <v>611565.33000000007</v>
      </c>
      <c r="AO415" s="288">
        <f>IF(AO295="kW",SUMPRODUCT(U296:U399,Z296:Z399,AO296:AO399),SUMPRODUCT(H296:H399,AO296:AO399))</f>
        <v>1259.04</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140811</v>
      </c>
      <c r="AN416" s="288">
        <f>SUMPRODUCT($I$296:$I$399,AN296:AN399)</f>
        <v>607492.56000000006</v>
      </c>
      <c r="AO416" s="288">
        <f>IF(AO295="kW",SUMPRODUCT(U296:U399,AA296:AA399,AO296:AO399),SUMPRODUCT(I296:I399,AO296:AO399))</f>
        <v>1200.48</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139608</v>
      </c>
      <c r="AN417" s="288">
        <f>SUMPRODUCT($J$296:$J$399,AN296:AN399)</f>
        <v>607492.56000000006</v>
      </c>
      <c r="AO417" s="288">
        <f>IF(AO295="kW",SUMPRODUCT(U296:U399,AB296:AB399,AO296:AO399),SUMPRODUCT(J296:J399,AO296:AO399))</f>
        <v>1200.48</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138728</v>
      </c>
      <c r="AN418" s="288">
        <f>SUMPRODUCT($K$296:$K$399,AN296:AN399)</f>
        <v>606139.26</v>
      </c>
      <c r="AO418" s="288">
        <f>IF(AO295="kW",SUMPRODUCT($U$296:$U$399,$AC$296:$AC$399,AO296:AO399),SUMPRODUCT($K$296:$K$399,AO296:AO399))</f>
        <v>1200.48</v>
      </c>
      <c r="AP418" s="288">
        <f t="shared" ref="AP418:AZ418" si="136">IF(AP295="kW",SUMPRODUCT($U$296:$U$399,$AC$296:$AC$399,AP296:AP399),SUMPRODUCT($K$296:$K$399,AP296:AP399))</f>
        <v>0</v>
      </c>
      <c r="AQ418" s="288">
        <f t="shared" si="136"/>
        <v>0</v>
      </c>
      <c r="AR418" s="288">
        <f t="shared" si="136"/>
        <v>0</v>
      </c>
      <c r="AS418" s="288">
        <f t="shared" si="136"/>
        <v>0</v>
      </c>
      <c r="AT418" s="288">
        <f t="shared" si="136"/>
        <v>0</v>
      </c>
      <c r="AU418" s="288">
        <f t="shared" si="136"/>
        <v>0</v>
      </c>
      <c r="AV418" s="288">
        <f t="shared" si="136"/>
        <v>0</v>
      </c>
      <c r="AW418" s="288">
        <f t="shared" si="136"/>
        <v>0</v>
      </c>
      <c r="AX418" s="288">
        <f t="shared" si="136"/>
        <v>0</v>
      </c>
      <c r="AY418" s="288">
        <f t="shared" si="136"/>
        <v>0</v>
      </c>
      <c r="AZ418" s="288">
        <f t="shared" si="136"/>
        <v>0</v>
      </c>
      <c r="BA418" s="334"/>
    </row>
    <row r="419" spans="1:54" ht="15">
      <c r="B419" s="321" t="s">
        <v>922</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126541</v>
      </c>
      <c r="AN419" s="288">
        <f>SUMPRODUCT($L$296:$L$399,AN296:AN399)</f>
        <v>605148.66</v>
      </c>
      <c r="AO419" s="288">
        <f>IF(AO295="kW",SUMPRODUCT($U$296:$U$399,$AD$296:$AD$399,AO296:AO399),SUMPRODUCT($L$296:$L$399,AO296:AO399))</f>
        <v>1200.48</v>
      </c>
      <c r="AP419" s="288">
        <f t="shared" ref="AP419:AZ419" si="137">IF(AP295="kW",SUMPRODUCT($U$296:$U$399,$AD$296:$AD$399,AP296:AP399),SUMPRODUCT($L$296:$L$399,AP296:AP399))</f>
        <v>0</v>
      </c>
      <c r="AQ419" s="288">
        <f t="shared" si="137"/>
        <v>0</v>
      </c>
      <c r="AR419" s="288">
        <f t="shared" si="137"/>
        <v>0</v>
      </c>
      <c r="AS419" s="288">
        <f t="shared" si="137"/>
        <v>0</v>
      </c>
      <c r="AT419" s="288">
        <f t="shared" si="137"/>
        <v>0</v>
      </c>
      <c r="AU419" s="288">
        <f t="shared" si="137"/>
        <v>0</v>
      </c>
      <c r="AV419" s="288">
        <f t="shared" si="137"/>
        <v>0</v>
      </c>
      <c r="AW419" s="288">
        <f t="shared" si="137"/>
        <v>0</v>
      </c>
      <c r="AX419" s="288">
        <f t="shared" si="137"/>
        <v>0</v>
      </c>
      <c r="AY419" s="288">
        <f t="shared" si="137"/>
        <v>0</v>
      </c>
      <c r="AZ419" s="288">
        <f t="shared" si="137"/>
        <v>0</v>
      </c>
      <c r="BA419" s="334"/>
    </row>
    <row r="420" spans="1:54" ht="15">
      <c r="B420" s="321" t="s">
        <v>923</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126541</v>
      </c>
      <c r="AN420" s="288">
        <f>SUMPRODUCT($M$296:$M$399,AN296:AN399)</f>
        <v>575457.17999999993</v>
      </c>
      <c r="AO420" s="288">
        <f>IF(AO295="kW",SUMPRODUCT($U$296:$U$399,$AE$296:$AE$399,AO296:AO399),SUMPRODUCT($M$296:$M$399,AO296:AO399))</f>
        <v>1090.68</v>
      </c>
      <c r="AP420" s="288">
        <f t="shared" ref="AP420:AZ420" si="138">IF(AP295="kW",SUMPRODUCT($U$296:$U$399,$AE$296:$AE$399,AP296:AP399),SUMPRODUCT($M$296:$M$399,AP296:AP399))</f>
        <v>0</v>
      </c>
      <c r="AQ420" s="288">
        <f t="shared" si="138"/>
        <v>0</v>
      </c>
      <c r="AR420" s="288">
        <f t="shared" si="138"/>
        <v>0</v>
      </c>
      <c r="AS420" s="288">
        <f t="shared" si="138"/>
        <v>0</v>
      </c>
      <c r="AT420" s="288">
        <f t="shared" si="138"/>
        <v>0</v>
      </c>
      <c r="AU420" s="288">
        <f t="shared" si="138"/>
        <v>0</v>
      </c>
      <c r="AV420" s="288">
        <f t="shared" si="138"/>
        <v>0</v>
      </c>
      <c r="AW420" s="288">
        <f t="shared" si="138"/>
        <v>0</v>
      </c>
      <c r="AX420" s="288">
        <f t="shared" si="138"/>
        <v>0</v>
      </c>
      <c r="AY420" s="288">
        <f t="shared" si="138"/>
        <v>0</v>
      </c>
      <c r="AZ420" s="288">
        <f t="shared" si="138"/>
        <v>0</v>
      </c>
      <c r="BA420" s="334"/>
    </row>
    <row r="421" spans="1:54" ht="15">
      <c r="B421" s="321" t="s">
        <v>924</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126541</v>
      </c>
      <c r="AN421" s="288">
        <f>SUMPRODUCT($N$296:$N$399,AN296:AN399)</f>
        <v>575457.17999999993</v>
      </c>
      <c r="AO421" s="288">
        <f>IF(AO295="kW",SUMPRODUCT($U$296:$U$399,$AF$296:$AF$399,AO296:AO399),SUMPRODUCT($N$296:$N$399,AO296:AO399))</f>
        <v>1090.68</v>
      </c>
      <c r="AP421" s="288">
        <f t="shared" ref="AP421:AZ421" si="139">IF(AP295="kW",SUMPRODUCT($U$296:$U$399,$AF$296:$AF$399,AP296:AP399),SUMPRODUCT($N$296:$N$399,AP296:AP399))</f>
        <v>0</v>
      </c>
      <c r="AQ421" s="288">
        <f t="shared" si="139"/>
        <v>0</v>
      </c>
      <c r="AR421" s="288">
        <f t="shared" si="139"/>
        <v>0</v>
      </c>
      <c r="AS421" s="288">
        <f t="shared" si="139"/>
        <v>0</v>
      </c>
      <c r="AT421" s="288">
        <f t="shared" si="139"/>
        <v>0</v>
      </c>
      <c r="AU421" s="288">
        <f t="shared" si="139"/>
        <v>0</v>
      </c>
      <c r="AV421" s="288">
        <f t="shared" si="139"/>
        <v>0</v>
      </c>
      <c r="AW421" s="288">
        <f t="shared" si="139"/>
        <v>0</v>
      </c>
      <c r="AX421" s="288">
        <f t="shared" si="139"/>
        <v>0</v>
      </c>
      <c r="AY421" s="288">
        <f t="shared" si="139"/>
        <v>0</v>
      </c>
      <c r="AZ421" s="288">
        <f t="shared" si="139"/>
        <v>0</v>
      </c>
      <c r="BA421" s="334"/>
    </row>
    <row r="422" spans="1:54" ht="15">
      <c r="B422" s="321" t="s">
        <v>974</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126541</v>
      </c>
      <c r="AN422" s="288">
        <f>SUMPRODUCT($O$296:$O$399,AN296:AN399)</f>
        <v>575457.17999999993</v>
      </c>
      <c r="AO422" s="288">
        <f>IF(AO295="kW",SUMPRODUCT($U$296:$U$399,$AG$296:$AG$399,AO296:AO399),SUMPRODUCT($O$296:$O$399,AO296:AO399))</f>
        <v>1090.68</v>
      </c>
      <c r="AP422" s="288">
        <f t="shared" ref="AP422:AZ422" si="140">IF(AP295="kW",SUMPRODUCT($U$296:$U$399,$AG$296:$AG$399,AP296:AP399),SUMPRODUCT($O$296:$O$399,AP296:AP399))</f>
        <v>0</v>
      </c>
      <c r="AQ422" s="288">
        <f t="shared" si="140"/>
        <v>0</v>
      </c>
      <c r="AR422" s="288">
        <f t="shared" si="140"/>
        <v>0</v>
      </c>
      <c r="AS422" s="288">
        <f t="shared" si="140"/>
        <v>0</v>
      </c>
      <c r="AT422" s="288">
        <f t="shared" si="140"/>
        <v>0</v>
      </c>
      <c r="AU422" s="288">
        <f t="shared" si="140"/>
        <v>0</v>
      </c>
      <c r="AV422" s="288">
        <f t="shared" si="140"/>
        <v>0</v>
      </c>
      <c r="AW422" s="288">
        <f t="shared" si="140"/>
        <v>0</v>
      </c>
      <c r="AX422" s="288">
        <f t="shared" si="140"/>
        <v>0</v>
      </c>
      <c r="AY422" s="288">
        <f t="shared" si="140"/>
        <v>0</v>
      </c>
      <c r="AZ422" s="288">
        <f t="shared" si="140"/>
        <v>0</v>
      </c>
      <c r="BA422" s="334"/>
    </row>
    <row r="423" spans="1:54" ht="15">
      <c r="B423" s="321" t="s">
        <v>925</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1">IF(AP295="kW",SUMPRODUCT($U$296:$U$399,$AH$296:$AH$399,AP296:AP399),SUMPRODUCT($P$296:$P$399,AP296:AP399))</f>
        <v>0</v>
      </c>
      <c r="AQ423" s="288">
        <f t="shared" si="141"/>
        <v>0</v>
      </c>
      <c r="AR423" s="288">
        <f t="shared" si="141"/>
        <v>0</v>
      </c>
      <c r="AS423" s="288">
        <f t="shared" si="141"/>
        <v>0</v>
      </c>
      <c r="AT423" s="288">
        <f t="shared" si="141"/>
        <v>0</v>
      </c>
      <c r="AU423" s="288">
        <f t="shared" si="141"/>
        <v>0</v>
      </c>
      <c r="AV423" s="288">
        <f t="shared" si="141"/>
        <v>0</v>
      </c>
      <c r="AW423" s="288">
        <f t="shared" si="141"/>
        <v>0</v>
      </c>
      <c r="AX423" s="288">
        <f t="shared" si="141"/>
        <v>0</v>
      </c>
      <c r="AY423" s="288">
        <f t="shared" si="141"/>
        <v>0</v>
      </c>
      <c r="AZ423" s="288">
        <f t="shared" si="141"/>
        <v>0</v>
      </c>
      <c r="BA423" s="334"/>
    </row>
    <row r="424" spans="1:54" ht="15">
      <c r="B424" s="321" t="s">
        <v>926</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0</v>
      </c>
      <c r="AN424" s="288">
        <f>SUMPRODUCT($Q$296:$Q$399,AN296:AN399)</f>
        <v>0</v>
      </c>
      <c r="AO424" s="288">
        <f>IF(AO295="kW",SUMPRODUCT($U$296:$U$399,$AI$296:$AI$399,AO296:AO399),SUMPRODUCT($Q$296:$Q$399,AO296:AO399))</f>
        <v>0</v>
      </c>
      <c r="AP424" s="288">
        <f t="shared" ref="AP424:AZ424" si="142">IF(AP295="kW",SUMPRODUCT($U$296:$U$399,$AI$296:$AI$399,AP296:AP399),SUMPRODUCT($Q$296:$Q$399,AP296:AP399))</f>
        <v>0</v>
      </c>
      <c r="AQ424" s="288">
        <f t="shared" si="142"/>
        <v>0</v>
      </c>
      <c r="AR424" s="288">
        <f t="shared" si="142"/>
        <v>0</v>
      </c>
      <c r="AS424" s="288">
        <f t="shared" si="142"/>
        <v>0</v>
      </c>
      <c r="AT424" s="288">
        <f t="shared" si="142"/>
        <v>0</v>
      </c>
      <c r="AU424" s="288">
        <f t="shared" si="142"/>
        <v>0</v>
      </c>
      <c r="AV424" s="288">
        <f t="shared" si="142"/>
        <v>0</v>
      </c>
      <c r="AW424" s="288">
        <f t="shared" si="142"/>
        <v>0</v>
      </c>
      <c r="AX424" s="288">
        <f t="shared" si="142"/>
        <v>0</v>
      </c>
      <c r="AY424" s="288">
        <f t="shared" si="142"/>
        <v>0</v>
      </c>
      <c r="AZ424" s="288">
        <f t="shared" si="142"/>
        <v>0</v>
      </c>
      <c r="BA424" s="334"/>
    </row>
    <row r="425" spans="1:54" ht="15.75" customHeight="1">
      <c r="B425" s="377" t="s">
        <v>921</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9"/>
      <c r="AD425" s="849"/>
      <c r="AE425" s="400"/>
      <c r="AF425" s="400"/>
      <c r="AG425" s="400"/>
      <c r="AH425" s="400"/>
      <c r="AI425" s="400"/>
      <c r="AJ425" s="400"/>
      <c r="AK425" s="400"/>
      <c r="AL425" s="400"/>
      <c r="AM425" s="826">
        <f>SUMPRODUCT($R$296:$R$399,AM296:AM399)</f>
        <v>0</v>
      </c>
      <c r="AN425" s="826">
        <f>SUMPRODUCT($R$296:$R$399,AN296:AN399)</f>
        <v>0</v>
      </c>
      <c r="AO425" s="826">
        <f>IF(AO295="kW",SUMPRODUCT($U$296:$U$399,$AJ$296:$AJ$399,AO296:AO399),SUMPRODUCT($R$296:$R$399,AO296:AO399))</f>
        <v>0</v>
      </c>
      <c r="AP425" s="826">
        <f t="shared" ref="AP425:AZ425" si="143">IF(AP295="kW",SUMPRODUCT($U$296:$U$399,$AJ$296:$AJ$399,AP296:AP399),SUMPRODUCT($R$296:$R$399,AP296:AP399))</f>
        <v>0</v>
      </c>
      <c r="AQ425" s="826">
        <f t="shared" si="143"/>
        <v>0</v>
      </c>
      <c r="AR425" s="826">
        <f t="shared" si="143"/>
        <v>0</v>
      </c>
      <c r="AS425" s="826">
        <f t="shared" si="143"/>
        <v>0</v>
      </c>
      <c r="AT425" s="826">
        <f t="shared" si="143"/>
        <v>0</v>
      </c>
      <c r="AU425" s="826">
        <f t="shared" si="143"/>
        <v>0</v>
      </c>
      <c r="AV425" s="826">
        <f t="shared" si="143"/>
        <v>0</v>
      </c>
      <c r="AW425" s="826">
        <f t="shared" si="143"/>
        <v>0</v>
      </c>
      <c r="AX425" s="826">
        <f t="shared" si="143"/>
        <v>0</v>
      </c>
      <c r="AY425" s="826">
        <f t="shared" si="143"/>
        <v>0</v>
      </c>
      <c r="AZ425" s="826">
        <f t="shared" si="143"/>
        <v>0</v>
      </c>
      <c r="BA425" s="382"/>
    </row>
    <row r="426" spans="1:54" ht="21.75" customHeight="1">
      <c r="B426" s="364" t="s">
        <v>578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17" t="s">
        <v>211</v>
      </c>
      <c r="C429" s="919" t="s">
        <v>33</v>
      </c>
      <c r="D429" s="281" t="s">
        <v>421</v>
      </c>
      <c r="E429" s="923" t="s">
        <v>209</v>
      </c>
      <c r="F429" s="924"/>
      <c r="G429" s="924"/>
      <c r="H429" s="924"/>
      <c r="I429" s="924"/>
      <c r="J429" s="924"/>
      <c r="K429" s="924"/>
      <c r="L429" s="924"/>
      <c r="M429" s="924"/>
      <c r="N429" s="924"/>
      <c r="O429" s="924"/>
      <c r="P429" s="924"/>
      <c r="Q429" s="924"/>
      <c r="R429" s="924"/>
      <c r="S429" s="924"/>
      <c r="T429" s="925"/>
      <c r="U429" s="921" t="s">
        <v>213</v>
      </c>
      <c r="V429" s="281" t="s">
        <v>422</v>
      </c>
      <c r="W429" s="914" t="s">
        <v>212</v>
      </c>
      <c r="X429" s="915"/>
      <c r="Y429" s="915"/>
      <c r="Z429" s="915"/>
      <c r="AA429" s="915"/>
      <c r="AB429" s="915"/>
      <c r="AC429" s="915"/>
      <c r="AD429" s="915"/>
      <c r="AE429" s="915"/>
      <c r="AF429" s="915"/>
      <c r="AG429" s="915"/>
      <c r="AH429" s="915"/>
      <c r="AI429" s="915"/>
      <c r="AJ429" s="915"/>
      <c r="AK429" s="915"/>
      <c r="AL429" s="926"/>
      <c r="AM429" s="914" t="s">
        <v>242</v>
      </c>
      <c r="AN429" s="915"/>
      <c r="AO429" s="915"/>
      <c r="AP429" s="915"/>
      <c r="AQ429" s="915"/>
      <c r="AR429" s="915"/>
      <c r="AS429" s="915"/>
      <c r="AT429" s="915"/>
      <c r="AU429" s="915"/>
      <c r="AV429" s="915"/>
      <c r="AW429" s="915"/>
      <c r="AX429" s="915"/>
      <c r="AY429" s="915"/>
      <c r="AZ429" s="915"/>
      <c r="BA429" s="916"/>
    </row>
    <row r="430" spans="1:54" ht="45.75" customHeight="1">
      <c r="B430" s="918"/>
      <c r="C430" s="920"/>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22"/>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
        <v>29</v>
      </c>
      <c r="AN430" s="282" t="s">
        <v>370</v>
      </c>
      <c r="AO430" s="282" t="s">
        <v>371</v>
      </c>
      <c r="AP430" s="282" t="s">
        <v>1017</v>
      </c>
      <c r="AQ430" s="282" t="s">
        <v>1018</v>
      </c>
      <c r="AR430" s="282" t="s">
        <v>1042</v>
      </c>
      <c r="AS430" s="282" t="s">
        <v>1042</v>
      </c>
      <c r="AT430" s="282" t="s">
        <v>1042</v>
      </c>
      <c r="AU430" s="282" t="s">
        <v>1042</v>
      </c>
      <c r="AV430" s="282" t="s">
        <v>1042</v>
      </c>
      <c r="AW430" s="282" t="s">
        <v>1042</v>
      </c>
      <c r="AX430" s="282" t="s">
        <v>1042</v>
      </c>
      <c r="AY430" s="282" t="s">
        <v>1042</v>
      </c>
      <c r="AZ430" s="282" t="s">
        <v>1042</v>
      </c>
      <c r="BA430" s="284" t="s">
        <v>26</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
        <v>27</v>
      </c>
      <c r="AN431" s="288" t="s">
        <v>27</v>
      </c>
      <c r="AO431" s="288" t="s">
        <v>28</v>
      </c>
      <c r="AP431" s="288" t="s">
        <v>28</v>
      </c>
      <c r="AQ431" s="288" t="s">
        <v>27</v>
      </c>
      <c r="AR431" s="288">
        <v>0</v>
      </c>
      <c r="AS431" s="288">
        <v>0</v>
      </c>
      <c r="AT431" s="288">
        <v>0</v>
      </c>
      <c r="AU431" s="288">
        <v>0</v>
      </c>
      <c r="AV431" s="288">
        <v>0</v>
      </c>
      <c r="AW431" s="288">
        <v>0</v>
      </c>
      <c r="AX431" s="288">
        <v>0</v>
      </c>
      <c r="AY431" s="288">
        <v>0</v>
      </c>
      <c r="AZ431" s="288">
        <v>0</v>
      </c>
      <c r="BA431" s="289"/>
    </row>
    <row r="432" spans="1:54" ht="15" hidden="1" outlineLevel="1">
      <c r="A432" s="498">
        <v>1</v>
      </c>
      <c r="B432" s="291" t="s">
        <v>1</v>
      </c>
      <c r="C432" s="288" t="s">
        <v>25</v>
      </c>
      <c r="D432" s="292">
        <v>27958</v>
      </c>
      <c r="E432" s="292">
        <v>27958</v>
      </c>
      <c r="F432" s="292">
        <v>27958</v>
      </c>
      <c r="G432" s="292">
        <v>27853</v>
      </c>
      <c r="H432" s="292">
        <v>18777</v>
      </c>
      <c r="I432" s="292">
        <v>0</v>
      </c>
      <c r="J432" s="292">
        <v>0</v>
      </c>
      <c r="K432" s="292">
        <v>0</v>
      </c>
      <c r="L432" s="292">
        <v>0</v>
      </c>
      <c r="M432" s="292">
        <v>0</v>
      </c>
      <c r="N432" s="292"/>
      <c r="O432" s="292"/>
      <c r="P432" s="292"/>
      <c r="Q432" s="292"/>
      <c r="R432" s="292"/>
      <c r="S432" s="292"/>
      <c r="T432" s="292"/>
      <c r="U432" s="288"/>
      <c r="V432" s="292">
        <v>4</v>
      </c>
      <c r="W432" s="292">
        <v>4</v>
      </c>
      <c r="X432" s="292">
        <v>4</v>
      </c>
      <c r="Y432" s="292">
        <v>4</v>
      </c>
      <c r="Z432" s="292">
        <v>3</v>
      </c>
      <c r="AA432" s="292">
        <v>0</v>
      </c>
      <c r="AB432" s="292">
        <v>0</v>
      </c>
      <c r="AC432" s="292">
        <v>0</v>
      </c>
      <c r="AD432" s="292">
        <v>0</v>
      </c>
      <c r="AE432" s="292">
        <v>0</v>
      </c>
      <c r="AF432" s="292">
        <v>0</v>
      </c>
      <c r="AG432" s="292">
        <v>0</v>
      </c>
      <c r="AH432" s="292">
        <v>0</v>
      </c>
      <c r="AI432" s="292">
        <v>0</v>
      </c>
      <c r="AJ432" s="292">
        <v>0</v>
      </c>
      <c r="AK432" s="292"/>
      <c r="AL432" s="292"/>
      <c r="AM432" s="466">
        <v>1</v>
      </c>
      <c r="AN432" s="406">
        <v>0</v>
      </c>
      <c r="AO432" s="406">
        <v>0</v>
      </c>
      <c r="AP432" s="406"/>
      <c r="AQ432" s="406"/>
      <c r="AR432" s="406"/>
      <c r="AS432" s="406"/>
      <c r="AT432" s="406"/>
      <c r="AU432" s="406"/>
      <c r="AV432" s="406"/>
      <c r="AW432" s="406"/>
      <c r="AX432" s="406"/>
      <c r="AY432" s="406"/>
      <c r="AZ432" s="406"/>
      <c r="BA432" s="293">
        <f>SUM(AM432:AZ432)</f>
        <v>1</v>
      </c>
    </row>
    <row r="433" spans="1:53" ht="15" hidden="1"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v>1</v>
      </c>
      <c r="AN433" s="407">
        <v>0</v>
      </c>
      <c r="AO433" s="407">
        <v>0</v>
      </c>
      <c r="AP433" s="407">
        <f t="shared" ref="AP433:AZ433" si="144">AP432</f>
        <v>0</v>
      </c>
      <c r="AQ433" s="407">
        <f t="shared" si="144"/>
        <v>0</v>
      </c>
      <c r="AR433" s="407">
        <f t="shared" si="144"/>
        <v>0</v>
      </c>
      <c r="AS433" s="407">
        <f t="shared" si="144"/>
        <v>0</v>
      </c>
      <c r="AT433" s="407">
        <f t="shared" si="144"/>
        <v>0</v>
      </c>
      <c r="AU433" s="407">
        <f t="shared" si="144"/>
        <v>0</v>
      </c>
      <c r="AV433" s="407">
        <f t="shared" si="144"/>
        <v>0</v>
      </c>
      <c r="AW433" s="407">
        <f t="shared" si="144"/>
        <v>0</v>
      </c>
      <c r="AX433" s="407">
        <f t="shared" si="144"/>
        <v>0</v>
      </c>
      <c r="AY433" s="407">
        <f t="shared" si="144"/>
        <v>0</v>
      </c>
      <c r="AZ433" s="407">
        <f t="shared" si="144"/>
        <v>0</v>
      </c>
      <c r="BA433" s="294"/>
    </row>
    <row r="434" spans="1:53" ht="15.75" hidden="1"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hidden="1" outlineLevel="1">
      <c r="A435" s="498">
        <v>2</v>
      </c>
      <c r="B435" s="291" t="s">
        <v>2</v>
      </c>
      <c r="C435" s="288" t="s">
        <v>25</v>
      </c>
      <c r="D435" s="292">
        <v>6650</v>
      </c>
      <c r="E435" s="292">
        <v>6650</v>
      </c>
      <c r="F435" s="292">
        <v>6650</v>
      </c>
      <c r="G435" s="292">
        <v>6650</v>
      </c>
      <c r="H435" s="292">
        <v>0</v>
      </c>
      <c r="I435" s="292">
        <v>0</v>
      </c>
      <c r="J435" s="292">
        <v>0</v>
      </c>
      <c r="K435" s="292">
        <v>0</v>
      </c>
      <c r="L435" s="292">
        <v>0</v>
      </c>
      <c r="M435" s="292">
        <v>0</v>
      </c>
      <c r="N435" s="292"/>
      <c r="O435" s="292"/>
      <c r="P435" s="292"/>
      <c r="Q435" s="292"/>
      <c r="R435" s="292"/>
      <c r="S435" s="292"/>
      <c r="T435" s="292"/>
      <c r="U435" s="288"/>
      <c r="V435" s="292">
        <v>4</v>
      </c>
      <c r="W435" s="292">
        <v>4</v>
      </c>
      <c r="X435" s="292">
        <v>4</v>
      </c>
      <c r="Y435" s="292">
        <v>4</v>
      </c>
      <c r="Z435" s="292">
        <v>0</v>
      </c>
      <c r="AA435" s="292">
        <v>0</v>
      </c>
      <c r="AB435" s="292">
        <v>0</v>
      </c>
      <c r="AC435" s="292">
        <v>0</v>
      </c>
      <c r="AD435" s="292">
        <v>0</v>
      </c>
      <c r="AE435" s="292">
        <v>0</v>
      </c>
      <c r="AF435" s="292">
        <v>0</v>
      </c>
      <c r="AG435" s="292">
        <v>0</v>
      </c>
      <c r="AH435" s="292">
        <v>0</v>
      </c>
      <c r="AI435" s="292">
        <v>0</v>
      </c>
      <c r="AJ435" s="292">
        <v>0</v>
      </c>
      <c r="AK435" s="292"/>
      <c r="AL435" s="292"/>
      <c r="AM435" s="466">
        <v>1</v>
      </c>
      <c r="AN435" s="406">
        <v>0</v>
      </c>
      <c r="AO435" s="406">
        <v>0</v>
      </c>
      <c r="AP435" s="406"/>
      <c r="AQ435" s="406"/>
      <c r="AR435" s="406"/>
      <c r="AS435" s="406"/>
      <c r="AT435" s="406"/>
      <c r="AU435" s="406"/>
      <c r="AV435" s="406"/>
      <c r="AW435" s="406"/>
      <c r="AX435" s="406"/>
      <c r="AY435" s="406"/>
      <c r="AZ435" s="406"/>
      <c r="BA435" s="293">
        <f>SUM(AM435:AZ435)</f>
        <v>1</v>
      </c>
    </row>
    <row r="436" spans="1:53" ht="15" hidden="1"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v>1</v>
      </c>
      <c r="AN436" s="407">
        <v>0</v>
      </c>
      <c r="AO436" s="407">
        <v>0</v>
      </c>
      <c r="AP436" s="407">
        <f t="shared" ref="AP436:AZ436" si="145">AP435</f>
        <v>0</v>
      </c>
      <c r="AQ436" s="407">
        <f t="shared" si="145"/>
        <v>0</v>
      </c>
      <c r="AR436" s="407">
        <f t="shared" si="145"/>
        <v>0</v>
      </c>
      <c r="AS436" s="407">
        <f t="shared" si="145"/>
        <v>0</v>
      </c>
      <c r="AT436" s="407">
        <f t="shared" si="145"/>
        <v>0</v>
      </c>
      <c r="AU436" s="407">
        <f t="shared" si="145"/>
        <v>0</v>
      </c>
      <c r="AV436" s="407">
        <f t="shared" si="145"/>
        <v>0</v>
      </c>
      <c r="AW436" s="407">
        <f t="shared" si="145"/>
        <v>0</v>
      </c>
      <c r="AX436" s="407">
        <f t="shared" si="145"/>
        <v>0</v>
      </c>
      <c r="AY436" s="407">
        <f t="shared" si="145"/>
        <v>0</v>
      </c>
      <c r="AZ436" s="407">
        <f t="shared" si="145"/>
        <v>0</v>
      </c>
      <c r="BA436" s="294"/>
    </row>
    <row r="437" spans="1:53" ht="15.75" hidden="1"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hidden="1" outlineLevel="1">
      <c r="A438" s="498">
        <v>3</v>
      </c>
      <c r="B438" s="291" t="s">
        <v>3</v>
      </c>
      <c r="C438" s="288" t="s">
        <v>25</v>
      </c>
      <c r="D438" s="292">
        <v>83687</v>
      </c>
      <c r="E438" s="292">
        <v>83687</v>
      </c>
      <c r="F438" s="292">
        <v>83687</v>
      </c>
      <c r="G438" s="292">
        <v>83687</v>
      </c>
      <c r="H438" s="292">
        <v>83687</v>
      </c>
      <c r="I438" s="292">
        <v>83687</v>
      </c>
      <c r="J438" s="292">
        <v>83687</v>
      </c>
      <c r="K438" s="292">
        <v>83687</v>
      </c>
      <c r="L438" s="292">
        <v>83687</v>
      </c>
      <c r="M438" s="292">
        <v>83687</v>
      </c>
      <c r="N438" s="292"/>
      <c r="O438" s="292"/>
      <c r="P438" s="292"/>
      <c r="Q438" s="292"/>
      <c r="R438" s="292"/>
      <c r="S438" s="292"/>
      <c r="T438" s="292"/>
      <c r="U438" s="288"/>
      <c r="V438" s="292">
        <v>45</v>
      </c>
      <c r="W438" s="292">
        <v>45</v>
      </c>
      <c r="X438" s="292">
        <v>45</v>
      </c>
      <c r="Y438" s="292">
        <v>45</v>
      </c>
      <c r="Z438" s="292">
        <v>45</v>
      </c>
      <c r="AA438" s="292">
        <v>45</v>
      </c>
      <c r="AB438" s="292">
        <v>45</v>
      </c>
      <c r="AC438" s="292">
        <v>45</v>
      </c>
      <c r="AD438" s="292">
        <v>45</v>
      </c>
      <c r="AE438" s="292">
        <v>45</v>
      </c>
      <c r="AF438" s="292">
        <v>45</v>
      </c>
      <c r="AG438" s="292">
        <v>45</v>
      </c>
      <c r="AH438" s="292">
        <v>45</v>
      </c>
      <c r="AI438" s="292">
        <v>45</v>
      </c>
      <c r="AJ438" s="292">
        <v>45</v>
      </c>
      <c r="AK438" s="292"/>
      <c r="AL438" s="292"/>
      <c r="AM438" s="466">
        <v>1</v>
      </c>
      <c r="AN438" s="406">
        <v>0</v>
      </c>
      <c r="AO438" s="406">
        <v>0</v>
      </c>
      <c r="AP438" s="406"/>
      <c r="AQ438" s="406"/>
      <c r="AR438" s="406"/>
      <c r="AS438" s="406"/>
      <c r="AT438" s="406"/>
      <c r="AU438" s="406"/>
      <c r="AV438" s="406"/>
      <c r="AW438" s="406"/>
      <c r="AX438" s="406"/>
      <c r="AY438" s="406"/>
      <c r="AZ438" s="406"/>
      <c r="BA438" s="293">
        <f>SUM(AM438:AZ438)</f>
        <v>1</v>
      </c>
    </row>
    <row r="439" spans="1:53" ht="15" hidden="1"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v>1</v>
      </c>
      <c r="AN439" s="407">
        <v>0</v>
      </c>
      <c r="AO439" s="407">
        <v>0</v>
      </c>
      <c r="AP439" s="407">
        <f t="shared" ref="AP439:AZ439" si="146">AP438</f>
        <v>0</v>
      </c>
      <c r="AQ439" s="407">
        <f t="shared" si="146"/>
        <v>0</v>
      </c>
      <c r="AR439" s="407">
        <f t="shared" si="146"/>
        <v>0</v>
      </c>
      <c r="AS439" s="407">
        <f t="shared" si="146"/>
        <v>0</v>
      </c>
      <c r="AT439" s="407">
        <f t="shared" si="146"/>
        <v>0</v>
      </c>
      <c r="AU439" s="407">
        <f t="shared" si="146"/>
        <v>0</v>
      </c>
      <c r="AV439" s="407">
        <f t="shared" si="146"/>
        <v>0</v>
      </c>
      <c r="AW439" s="407">
        <f t="shared" si="146"/>
        <v>0</v>
      </c>
      <c r="AX439" s="407">
        <f t="shared" si="146"/>
        <v>0</v>
      </c>
      <c r="AY439" s="407">
        <f t="shared" si="146"/>
        <v>0</v>
      </c>
      <c r="AZ439" s="407">
        <f t="shared" si="146"/>
        <v>0</v>
      </c>
      <c r="BA439" s="294"/>
    </row>
    <row r="440" spans="1:53" ht="15" hidden="1"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hidden="1" outlineLevel="1">
      <c r="A441" s="498">
        <v>4</v>
      </c>
      <c r="B441" s="291" t="s">
        <v>4</v>
      </c>
      <c r="C441" s="288" t="s">
        <v>25</v>
      </c>
      <c r="D441" s="292">
        <v>89962</v>
      </c>
      <c r="E441" s="292">
        <v>83925</v>
      </c>
      <c r="F441" s="292">
        <v>81007</v>
      </c>
      <c r="G441" s="292">
        <v>81007</v>
      </c>
      <c r="H441" s="292">
        <v>81007</v>
      </c>
      <c r="I441" s="292">
        <v>81007</v>
      </c>
      <c r="J441" s="292">
        <v>81007</v>
      </c>
      <c r="K441" s="292">
        <v>77531</v>
      </c>
      <c r="L441" s="292">
        <v>77531</v>
      </c>
      <c r="M441" s="292">
        <v>64233</v>
      </c>
      <c r="N441" s="292"/>
      <c r="O441" s="292"/>
      <c r="P441" s="292"/>
      <c r="Q441" s="292"/>
      <c r="R441" s="292"/>
      <c r="S441" s="292"/>
      <c r="T441" s="292"/>
      <c r="U441" s="288"/>
      <c r="V441" s="292">
        <v>7</v>
      </c>
      <c r="W441" s="292">
        <v>6</v>
      </c>
      <c r="X441" s="292">
        <v>6</v>
      </c>
      <c r="Y441" s="292">
        <v>6</v>
      </c>
      <c r="Z441" s="292">
        <v>6</v>
      </c>
      <c r="AA441" s="292">
        <v>6</v>
      </c>
      <c r="AB441" s="292">
        <v>6</v>
      </c>
      <c r="AC441" s="292">
        <v>6</v>
      </c>
      <c r="AD441" s="292">
        <v>6</v>
      </c>
      <c r="AE441" s="292">
        <v>5</v>
      </c>
      <c r="AF441" s="292">
        <v>5</v>
      </c>
      <c r="AG441" s="292">
        <v>5</v>
      </c>
      <c r="AH441" s="292">
        <v>5</v>
      </c>
      <c r="AI441" s="292">
        <v>5</v>
      </c>
      <c r="AJ441" s="292">
        <v>5</v>
      </c>
      <c r="AK441" s="292"/>
      <c r="AL441" s="292"/>
      <c r="AM441" s="466">
        <v>1</v>
      </c>
      <c r="AN441" s="406">
        <v>0</v>
      </c>
      <c r="AO441" s="406">
        <v>0</v>
      </c>
      <c r="AP441" s="406"/>
      <c r="AQ441" s="406"/>
      <c r="AR441" s="406"/>
      <c r="AS441" s="406"/>
      <c r="AT441" s="406"/>
      <c r="AU441" s="406"/>
      <c r="AV441" s="406"/>
      <c r="AW441" s="406"/>
      <c r="AX441" s="406"/>
      <c r="AY441" s="406"/>
      <c r="AZ441" s="406"/>
      <c r="BA441" s="293">
        <f>SUM(AM441:AZ441)</f>
        <v>1</v>
      </c>
    </row>
    <row r="442" spans="1:53" ht="15" hidden="1"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v>1</v>
      </c>
      <c r="AN442" s="407">
        <v>0</v>
      </c>
      <c r="AO442" s="407">
        <v>0</v>
      </c>
      <c r="AP442" s="407">
        <f t="shared" ref="AP442:AZ442" si="147">AP441</f>
        <v>0</v>
      </c>
      <c r="AQ442" s="407">
        <f t="shared" si="147"/>
        <v>0</v>
      </c>
      <c r="AR442" s="407">
        <f t="shared" si="147"/>
        <v>0</v>
      </c>
      <c r="AS442" s="407">
        <f t="shared" si="147"/>
        <v>0</v>
      </c>
      <c r="AT442" s="407">
        <f t="shared" si="147"/>
        <v>0</v>
      </c>
      <c r="AU442" s="407">
        <f t="shared" si="147"/>
        <v>0</v>
      </c>
      <c r="AV442" s="407">
        <f t="shared" si="147"/>
        <v>0</v>
      </c>
      <c r="AW442" s="407">
        <f t="shared" si="147"/>
        <v>0</v>
      </c>
      <c r="AX442" s="407">
        <f t="shared" si="147"/>
        <v>0</v>
      </c>
      <c r="AY442" s="407">
        <f t="shared" si="147"/>
        <v>0</v>
      </c>
      <c r="AZ442" s="407">
        <f t="shared" si="147"/>
        <v>0</v>
      </c>
      <c r="BA442" s="294"/>
    </row>
    <row r="443" spans="1:53" ht="15" hidden="1"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hidden="1" outlineLevel="1">
      <c r="A444" s="498">
        <v>5</v>
      </c>
      <c r="B444" s="291" t="s">
        <v>5</v>
      </c>
      <c r="C444" s="288" t="s">
        <v>25</v>
      </c>
      <c r="D444" s="292">
        <v>351226</v>
      </c>
      <c r="E444" s="292">
        <v>304685</v>
      </c>
      <c r="F444" s="292">
        <v>280430</v>
      </c>
      <c r="G444" s="292">
        <v>280430</v>
      </c>
      <c r="H444" s="292">
        <v>280430</v>
      </c>
      <c r="I444" s="292">
        <v>280430</v>
      </c>
      <c r="J444" s="292">
        <v>280430</v>
      </c>
      <c r="K444" s="292">
        <v>280309</v>
      </c>
      <c r="L444" s="292">
        <v>280309</v>
      </c>
      <c r="M444" s="292">
        <v>260703</v>
      </c>
      <c r="N444" s="292"/>
      <c r="O444" s="292"/>
      <c r="P444" s="292"/>
      <c r="Q444" s="292"/>
      <c r="R444" s="292"/>
      <c r="S444" s="292"/>
      <c r="T444" s="292"/>
      <c r="U444" s="288"/>
      <c r="V444" s="292">
        <v>23</v>
      </c>
      <c r="W444" s="292">
        <v>20</v>
      </c>
      <c r="X444" s="292">
        <v>19</v>
      </c>
      <c r="Y444" s="292">
        <v>19</v>
      </c>
      <c r="Z444" s="292">
        <v>19</v>
      </c>
      <c r="AA444" s="292">
        <v>19</v>
      </c>
      <c r="AB444" s="292">
        <v>19</v>
      </c>
      <c r="AC444" s="292">
        <v>19</v>
      </c>
      <c r="AD444" s="292">
        <v>19</v>
      </c>
      <c r="AE444" s="292">
        <v>17</v>
      </c>
      <c r="AF444" s="292">
        <v>17</v>
      </c>
      <c r="AG444" s="292">
        <v>17</v>
      </c>
      <c r="AH444" s="292">
        <v>17</v>
      </c>
      <c r="AI444" s="292">
        <v>17</v>
      </c>
      <c r="AJ444" s="292">
        <v>17</v>
      </c>
      <c r="AK444" s="292"/>
      <c r="AL444" s="292"/>
      <c r="AM444" s="466">
        <v>1</v>
      </c>
      <c r="AN444" s="406">
        <v>0</v>
      </c>
      <c r="AO444" s="406">
        <v>0</v>
      </c>
      <c r="AP444" s="406"/>
      <c r="AQ444" s="406"/>
      <c r="AR444" s="406"/>
      <c r="AS444" s="406"/>
      <c r="AT444" s="406"/>
      <c r="AU444" s="406"/>
      <c r="AV444" s="406"/>
      <c r="AW444" s="406"/>
      <c r="AX444" s="406"/>
      <c r="AY444" s="406"/>
      <c r="AZ444" s="406"/>
      <c r="BA444" s="293">
        <f>SUM(AM444:AZ444)</f>
        <v>1</v>
      </c>
    </row>
    <row r="445" spans="1:53" ht="15" hidden="1"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v>1</v>
      </c>
      <c r="AN445" s="407">
        <v>0</v>
      </c>
      <c r="AO445" s="407">
        <v>0</v>
      </c>
      <c r="AP445" s="407">
        <f t="shared" ref="AP445:AZ445" si="148">AP444</f>
        <v>0</v>
      </c>
      <c r="AQ445" s="407">
        <f t="shared" si="148"/>
        <v>0</v>
      </c>
      <c r="AR445" s="407">
        <f t="shared" si="148"/>
        <v>0</v>
      </c>
      <c r="AS445" s="407">
        <f t="shared" si="148"/>
        <v>0</v>
      </c>
      <c r="AT445" s="407">
        <f t="shared" si="148"/>
        <v>0</v>
      </c>
      <c r="AU445" s="407">
        <f t="shared" si="148"/>
        <v>0</v>
      </c>
      <c r="AV445" s="407">
        <f t="shared" si="148"/>
        <v>0</v>
      </c>
      <c r="AW445" s="407">
        <f t="shared" si="148"/>
        <v>0</v>
      </c>
      <c r="AX445" s="407">
        <f t="shared" si="148"/>
        <v>0</v>
      </c>
      <c r="AY445" s="407">
        <f t="shared" si="148"/>
        <v>0</v>
      </c>
      <c r="AZ445" s="407">
        <f t="shared" si="148"/>
        <v>0</v>
      </c>
      <c r="BA445" s="294"/>
    </row>
    <row r="446" spans="1:53" ht="15" hidden="1"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hidden="1"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hidden="1"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v>0</v>
      </c>
      <c r="AN448" s="407">
        <v>0</v>
      </c>
      <c r="AO448" s="407">
        <v>0</v>
      </c>
      <c r="AP448" s="407">
        <f t="shared" ref="AP448:AZ448" si="149">AP447</f>
        <v>0</v>
      </c>
      <c r="AQ448" s="407">
        <f t="shared" si="149"/>
        <v>0</v>
      </c>
      <c r="AR448" s="407">
        <f t="shared" si="149"/>
        <v>0</v>
      </c>
      <c r="AS448" s="407">
        <f t="shared" si="149"/>
        <v>0</v>
      </c>
      <c r="AT448" s="407">
        <f t="shared" si="149"/>
        <v>0</v>
      </c>
      <c r="AU448" s="407">
        <f t="shared" si="149"/>
        <v>0</v>
      </c>
      <c r="AV448" s="407">
        <f t="shared" si="149"/>
        <v>0</v>
      </c>
      <c r="AW448" s="407">
        <f t="shared" si="149"/>
        <v>0</v>
      </c>
      <c r="AX448" s="407">
        <f t="shared" si="149"/>
        <v>0</v>
      </c>
      <c r="AY448" s="407">
        <f t="shared" si="149"/>
        <v>0</v>
      </c>
      <c r="AZ448" s="407">
        <f t="shared" si="149"/>
        <v>0</v>
      </c>
      <c r="BA448" s="294"/>
    </row>
    <row r="449" spans="1:53" ht="15" hidden="1"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hidden="1" outlineLevel="1">
      <c r="A450" s="498">
        <v>7</v>
      </c>
      <c r="B450" s="291" t="s">
        <v>42</v>
      </c>
      <c r="C450" s="288" t="s">
        <v>25</v>
      </c>
      <c r="D450" s="292">
        <v>0</v>
      </c>
      <c r="E450" s="292">
        <v>0</v>
      </c>
      <c r="F450" s="292">
        <v>0</v>
      </c>
      <c r="G450" s="292">
        <v>0</v>
      </c>
      <c r="H450" s="292">
        <v>0</v>
      </c>
      <c r="I450" s="292">
        <v>0</v>
      </c>
      <c r="J450" s="292">
        <v>0</v>
      </c>
      <c r="K450" s="292">
        <v>0</v>
      </c>
      <c r="L450" s="292">
        <v>0</v>
      </c>
      <c r="M450" s="292">
        <v>0</v>
      </c>
      <c r="N450" s="292"/>
      <c r="O450" s="292"/>
      <c r="P450" s="292"/>
      <c r="Q450" s="292"/>
      <c r="R450" s="292"/>
      <c r="S450" s="292"/>
      <c r="T450" s="292"/>
      <c r="U450" s="288"/>
      <c r="V450" s="292">
        <v>279</v>
      </c>
      <c r="W450" s="292">
        <v>0</v>
      </c>
      <c r="X450" s="292">
        <v>0</v>
      </c>
      <c r="Y450" s="292">
        <v>0</v>
      </c>
      <c r="Z450" s="292">
        <v>0</v>
      </c>
      <c r="AA450" s="292">
        <v>0</v>
      </c>
      <c r="AB450" s="292">
        <v>0</v>
      </c>
      <c r="AC450" s="292">
        <v>0</v>
      </c>
      <c r="AD450" s="292">
        <v>0</v>
      </c>
      <c r="AE450" s="292">
        <v>0</v>
      </c>
      <c r="AF450" s="292">
        <v>0</v>
      </c>
      <c r="AG450" s="292">
        <v>0</v>
      </c>
      <c r="AH450" s="292">
        <v>0</v>
      </c>
      <c r="AI450" s="292">
        <v>0</v>
      </c>
      <c r="AJ450" s="292">
        <v>0</v>
      </c>
      <c r="AK450" s="292"/>
      <c r="AL450" s="292"/>
      <c r="AM450" s="406">
        <v>1</v>
      </c>
      <c r="AN450" s="406">
        <v>0</v>
      </c>
      <c r="AO450" s="406">
        <v>0</v>
      </c>
      <c r="AP450" s="406"/>
      <c r="AQ450" s="406"/>
      <c r="AR450" s="406"/>
      <c r="AS450" s="406"/>
      <c r="AT450" s="406"/>
      <c r="AU450" s="406"/>
      <c r="AV450" s="406"/>
      <c r="AW450" s="406"/>
      <c r="AX450" s="406"/>
      <c r="AY450" s="406"/>
      <c r="AZ450" s="406"/>
      <c r="BA450" s="293">
        <f>SUM(AM450:AZ450)</f>
        <v>1</v>
      </c>
    </row>
    <row r="451" spans="1:53" ht="15" hidden="1"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v>1</v>
      </c>
      <c r="AN451" s="407">
        <v>0</v>
      </c>
      <c r="AO451" s="407">
        <v>0</v>
      </c>
      <c r="AP451" s="407">
        <f t="shared" ref="AP451:AZ451" si="150">AP450</f>
        <v>0</v>
      </c>
      <c r="AQ451" s="407">
        <f t="shared" si="150"/>
        <v>0</v>
      </c>
      <c r="AR451" s="407">
        <f t="shared" si="150"/>
        <v>0</v>
      </c>
      <c r="AS451" s="407">
        <f t="shared" si="150"/>
        <v>0</v>
      </c>
      <c r="AT451" s="407">
        <f t="shared" si="150"/>
        <v>0</v>
      </c>
      <c r="AU451" s="407">
        <f t="shared" si="150"/>
        <v>0</v>
      </c>
      <c r="AV451" s="407">
        <f t="shared" si="150"/>
        <v>0</v>
      </c>
      <c r="AW451" s="407">
        <f t="shared" si="150"/>
        <v>0</v>
      </c>
      <c r="AX451" s="407">
        <f t="shared" si="150"/>
        <v>0</v>
      </c>
      <c r="AY451" s="407">
        <f t="shared" si="150"/>
        <v>0</v>
      </c>
      <c r="AZ451" s="407">
        <f t="shared" si="150"/>
        <v>0</v>
      </c>
      <c r="BA451" s="294"/>
    </row>
    <row r="452" spans="1:53" ht="15" hidden="1"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hidden="1"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hidden="1"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v>0</v>
      </c>
      <c r="AN454" s="407">
        <v>0</v>
      </c>
      <c r="AO454" s="407">
        <v>0</v>
      </c>
      <c r="AP454" s="407">
        <f t="shared" ref="AP454:AZ454" si="151">AP453</f>
        <v>0</v>
      </c>
      <c r="AQ454" s="407">
        <f t="shared" si="151"/>
        <v>0</v>
      </c>
      <c r="AR454" s="407">
        <f t="shared" si="151"/>
        <v>0</v>
      </c>
      <c r="AS454" s="407">
        <f t="shared" si="151"/>
        <v>0</v>
      </c>
      <c r="AT454" s="407">
        <f t="shared" si="151"/>
        <v>0</v>
      </c>
      <c r="AU454" s="407">
        <f t="shared" si="151"/>
        <v>0</v>
      </c>
      <c r="AV454" s="407">
        <f t="shared" si="151"/>
        <v>0</v>
      </c>
      <c r="AW454" s="407">
        <f t="shared" si="151"/>
        <v>0</v>
      </c>
      <c r="AX454" s="407">
        <f t="shared" si="151"/>
        <v>0</v>
      </c>
      <c r="AY454" s="407">
        <f t="shared" si="151"/>
        <v>0</v>
      </c>
      <c r="AZ454" s="407">
        <f t="shared" si="151"/>
        <v>0</v>
      </c>
      <c r="BA454" s="294"/>
    </row>
    <row r="455" spans="1:53" s="280" customFormat="1" ht="15" hidden="1"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hidden="1"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hidden="1"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v>0</v>
      </c>
      <c r="AN457" s="407">
        <v>0</v>
      </c>
      <c r="AO457" s="407">
        <v>0</v>
      </c>
      <c r="AP457" s="407">
        <f t="shared" ref="AP457:AZ457" si="152">AP456</f>
        <v>0</v>
      </c>
      <c r="AQ457" s="407">
        <f t="shared" si="152"/>
        <v>0</v>
      </c>
      <c r="AR457" s="407">
        <f t="shared" si="152"/>
        <v>0</v>
      </c>
      <c r="AS457" s="407">
        <f t="shared" si="152"/>
        <v>0</v>
      </c>
      <c r="AT457" s="407">
        <f t="shared" si="152"/>
        <v>0</v>
      </c>
      <c r="AU457" s="407">
        <f t="shared" si="152"/>
        <v>0</v>
      </c>
      <c r="AV457" s="407">
        <f t="shared" si="152"/>
        <v>0</v>
      </c>
      <c r="AW457" s="407">
        <f t="shared" si="152"/>
        <v>0</v>
      </c>
      <c r="AX457" s="407">
        <f t="shared" si="152"/>
        <v>0</v>
      </c>
      <c r="AY457" s="407">
        <f t="shared" si="152"/>
        <v>0</v>
      </c>
      <c r="AZ457" s="407">
        <f t="shared" si="152"/>
        <v>0</v>
      </c>
      <c r="BA457" s="294"/>
    </row>
    <row r="458" spans="1:53" ht="15" hidden="1"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hidden="1"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hidden="1" outlineLevel="1">
      <c r="A460" s="498">
        <v>10</v>
      </c>
      <c r="B460" s="307" t="s">
        <v>22</v>
      </c>
      <c r="C460" s="288" t="s">
        <v>25</v>
      </c>
      <c r="D460" s="292">
        <v>552595</v>
      </c>
      <c r="E460" s="292">
        <v>551679</v>
      </c>
      <c r="F460" s="292">
        <v>551679</v>
      </c>
      <c r="G460" s="292">
        <v>541165</v>
      </c>
      <c r="H460" s="292">
        <v>541165</v>
      </c>
      <c r="I460" s="292">
        <v>541165</v>
      </c>
      <c r="J460" s="292">
        <v>529471</v>
      </c>
      <c r="K460" s="292">
        <v>529471</v>
      </c>
      <c r="L460" s="292">
        <v>526822</v>
      </c>
      <c r="M460" s="292">
        <v>476662</v>
      </c>
      <c r="N460" s="292"/>
      <c r="O460" s="292"/>
      <c r="P460" s="292"/>
      <c r="Q460" s="292"/>
      <c r="R460" s="292"/>
      <c r="S460" s="292"/>
      <c r="T460" s="292"/>
      <c r="U460" s="292">
        <v>12</v>
      </c>
      <c r="V460" s="292">
        <v>83</v>
      </c>
      <c r="W460" s="292">
        <v>83</v>
      </c>
      <c r="X460" s="292">
        <v>83</v>
      </c>
      <c r="Y460" s="292">
        <v>80</v>
      </c>
      <c r="Z460" s="292">
        <v>80</v>
      </c>
      <c r="AA460" s="292">
        <v>80</v>
      </c>
      <c r="AB460" s="292">
        <v>78</v>
      </c>
      <c r="AC460" s="292">
        <v>78</v>
      </c>
      <c r="AD460" s="292">
        <v>77</v>
      </c>
      <c r="AE460" s="292">
        <v>71</v>
      </c>
      <c r="AF460" s="292">
        <v>71</v>
      </c>
      <c r="AG460" s="292">
        <v>71</v>
      </c>
      <c r="AH460" s="292">
        <v>71</v>
      </c>
      <c r="AI460" s="292">
        <v>71</v>
      </c>
      <c r="AJ460" s="292">
        <v>71</v>
      </c>
      <c r="AK460" s="292"/>
      <c r="AL460" s="292"/>
      <c r="AM460" s="411">
        <v>0</v>
      </c>
      <c r="AN460" s="465">
        <v>0.4</v>
      </c>
      <c r="AO460" s="465">
        <v>0.6</v>
      </c>
      <c r="AP460" s="465"/>
      <c r="AQ460" s="411"/>
      <c r="AR460" s="411"/>
      <c r="AS460" s="411"/>
      <c r="AT460" s="411"/>
      <c r="AU460" s="411"/>
      <c r="AV460" s="411"/>
      <c r="AW460" s="411"/>
      <c r="AX460" s="411"/>
      <c r="AY460" s="411"/>
      <c r="AZ460" s="411"/>
      <c r="BA460" s="293">
        <f>SUM(AM460:AZ460)</f>
        <v>1</v>
      </c>
    </row>
    <row r="461" spans="1:53" ht="15" hidden="1"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v>0</v>
      </c>
      <c r="AN461" s="407">
        <v>0.40139999999999998</v>
      </c>
      <c r="AO461" s="407">
        <v>0.59860000000000002</v>
      </c>
      <c r="AP461" s="407">
        <f t="shared" ref="AP461:AZ461" si="153">AP460</f>
        <v>0</v>
      </c>
      <c r="AQ461" s="407">
        <f t="shared" si="153"/>
        <v>0</v>
      </c>
      <c r="AR461" s="407">
        <f t="shared" si="153"/>
        <v>0</v>
      </c>
      <c r="AS461" s="407">
        <f t="shared" si="153"/>
        <v>0</v>
      </c>
      <c r="AT461" s="407">
        <f t="shared" si="153"/>
        <v>0</v>
      </c>
      <c r="AU461" s="407">
        <f t="shared" si="153"/>
        <v>0</v>
      </c>
      <c r="AV461" s="407">
        <f t="shared" si="153"/>
        <v>0</v>
      </c>
      <c r="AW461" s="407">
        <f t="shared" si="153"/>
        <v>0</v>
      </c>
      <c r="AX461" s="407">
        <f t="shared" si="153"/>
        <v>0</v>
      </c>
      <c r="AY461" s="407">
        <f t="shared" si="153"/>
        <v>0</v>
      </c>
      <c r="AZ461" s="407">
        <f t="shared" si="153"/>
        <v>0</v>
      </c>
      <c r="BA461" s="308"/>
    </row>
    <row r="462" spans="1:53" ht="15" hidden="1"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hidden="1" outlineLevel="1">
      <c r="A463" s="498">
        <v>11</v>
      </c>
      <c r="B463" s="311" t="s">
        <v>21</v>
      </c>
      <c r="C463" s="288" t="s">
        <v>25</v>
      </c>
      <c r="D463" s="292">
        <v>992786</v>
      </c>
      <c r="E463" s="292">
        <v>989533</v>
      </c>
      <c r="F463" s="292">
        <v>664982</v>
      </c>
      <c r="G463" s="292">
        <v>605510</v>
      </c>
      <c r="H463" s="292">
        <v>605510</v>
      </c>
      <c r="I463" s="292">
        <v>605510</v>
      </c>
      <c r="J463" s="292">
        <v>605510</v>
      </c>
      <c r="K463" s="292">
        <v>605510</v>
      </c>
      <c r="L463" s="292">
        <v>605510</v>
      </c>
      <c r="M463" s="292">
        <v>605510</v>
      </c>
      <c r="N463" s="292"/>
      <c r="O463" s="292"/>
      <c r="P463" s="292"/>
      <c r="Q463" s="292"/>
      <c r="R463" s="292"/>
      <c r="S463" s="292"/>
      <c r="T463" s="292"/>
      <c r="U463" s="292">
        <v>12</v>
      </c>
      <c r="V463" s="292">
        <v>277</v>
      </c>
      <c r="W463" s="292">
        <v>276</v>
      </c>
      <c r="X463" s="292">
        <v>184</v>
      </c>
      <c r="Y463" s="292">
        <v>167</v>
      </c>
      <c r="Z463" s="292">
        <v>167</v>
      </c>
      <c r="AA463" s="292">
        <v>167</v>
      </c>
      <c r="AB463" s="292">
        <v>167</v>
      </c>
      <c r="AC463" s="292">
        <v>167</v>
      </c>
      <c r="AD463" s="292">
        <v>167</v>
      </c>
      <c r="AE463" s="292">
        <v>167</v>
      </c>
      <c r="AF463" s="292">
        <v>167</v>
      </c>
      <c r="AG463" s="292">
        <v>167</v>
      </c>
      <c r="AH463" s="292">
        <v>167</v>
      </c>
      <c r="AI463" s="292">
        <v>167</v>
      </c>
      <c r="AJ463" s="292">
        <v>167</v>
      </c>
      <c r="AK463" s="292"/>
      <c r="AL463" s="292"/>
      <c r="AM463" s="411">
        <v>0</v>
      </c>
      <c r="AN463" s="465">
        <v>1</v>
      </c>
      <c r="AO463" s="411">
        <v>0</v>
      </c>
      <c r="AP463" s="411"/>
      <c r="AQ463" s="411"/>
      <c r="AR463" s="411"/>
      <c r="AS463" s="411"/>
      <c r="AT463" s="411"/>
      <c r="AU463" s="411"/>
      <c r="AV463" s="411"/>
      <c r="AW463" s="411"/>
      <c r="AX463" s="411"/>
      <c r="AY463" s="411"/>
      <c r="AZ463" s="411"/>
      <c r="BA463" s="293">
        <f>SUM(AM463:AZ463)</f>
        <v>1</v>
      </c>
    </row>
    <row r="464" spans="1:53" ht="15" hidden="1"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v>0</v>
      </c>
      <c r="AN464" s="407">
        <v>1</v>
      </c>
      <c r="AO464" s="407">
        <v>0</v>
      </c>
      <c r="AP464" s="407">
        <f t="shared" ref="AP464:AZ464" si="154">AP463</f>
        <v>0</v>
      </c>
      <c r="AQ464" s="407">
        <f t="shared" si="154"/>
        <v>0</v>
      </c>
      <c r="AR464" s="407">
        <f t="shared" si="154"/>
        <v>0</v>
      </c>
      <c r="AS464" s="407">
        <f t="shared" si="154"/>
        <v>0</v>
      </c>
      <c r="AT464" s="407">
        <f t="shared" si="154"/>
        <v>0</v>
      </c>
      <c r="AU464" s="407">
        <f t="shared" si="154"/>
        <v>0</v>
      </c>
      <c r="AV464" s="407">
        <f t="shared" si="154"/>
        <v>0</v>
      </c>
      <c r="AW464" s="407">
        <f t="shared" si="154"/>
        <v>0</v>
      </c>
      <c r="AX464" s="407">
        <f t="shared" si="154"/>
        <v>0</v>
      </c>
      <c r="AY464" s="407">
        <f t="shared" si="154"/>
        <v>0</v>
      </c>
      <c r="AZ464" s="407">
        <f t="shared" si="154"/>
        <v>0</v>
      </c>
      <c r="BA464" s="308"/>
    </row>
    <row r="465" spans="1:53" ht="15" hidden="1"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hidden="1"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hidden="1"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v>0</v>
      </c>
      <c r="AN467" s="407">
        <v>0</v>
      </c>
      <c r="AO467" s="407">
        <v>0</v>
      </c>
      <c r="AP467" s="407">
        <f t="shared" ref="AP467:AZ467" si="155">AP466</f>
        <v>0</v>
      </c>
      <c r="AQ467" s="407">
        <f t="shared" si="155"/>
        <v>0</v>
      </c>
      <c r="AR467" s="407">
        <f t="shared" si="155"/>
        <v>0</v>
      </c>
      <c r="AS467" s="407">
        <f t="shared" si="155"/>
        <v>0</v>
      </c>
      <c r="AT467" s="407">
        <f t="shared" si="155"/>
        <v>0</v>
      </c>
      <c r="AU467" s="407">
        <f t="shared" si="155"/>
        <v>0</v>
      </c>
      <c r="AV467" s="407">
        <f t="shared" si="155"/>
        <v>0</v>
      </c>
      <c r="AW467" s="407">
        <f t="shared" si="155"/>
        <v>0</v>
      </c>
      <c r="AX467" s="407">
        <f t="shared" si="155"/>
        <v>0</v>
      </c>
      <c r="AY467" s="407">
        <f t="shared" si="155"/>
        <v>0</v>
      </c>
      <c r="AZ467" s="407">
        <f t="shared" si="155"/>
        <v>0</v>
      </c>
      <c r="BA467" s="308"/>
    </row>
    <row r="468" spans="1:53" ht="15" hidden="1"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hidden="1" outlineLevel="1">
      <c r="A469" s="498">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hidden="1"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v>0</v>
      </c>
      <c r="AN470" s="407">
        <v>0</v>
      </c>
      <c r="AO470" s="407">
        <v>0</v>
      </c>
      <c r="AP470" s="407">
        <f t="shared" ref="AP470:AZ470" si="156">AP469</f>
        <v>0</v>
      </c>
      <c r="AQ470" s="407">
        <f t="shared" si="156"/>
        <v>0</v>
      </c>
      <c r="AR470" s="407">
        <f t="shared" si="156"/>
        <v>0</v>
      </c>
      <c r="AS470" s="407">
        <f t="shared" si="156"/>
        <v>0</v>
      </c>
      <c r="AT470" s="407">
        <f t="shared" si="156"/>
        <v>0</v>
      </c>
      <c r="AU470" s="407">
        <f t="shared" si="156"/>
        <v>0</v>
      </c>
      <c r="AV470" s="407">
        <f t="shared" si="156"/>
        <v>0</v>
      </c>
      <c r="AW470" s="407">
        <f t="shared" si="156"/>
        <v>0</v>
      </c>
      <c r="AX470" s="407">
        <f t="shared" si="156"/>
        <v>0</v>
      </c>
      <c r="AY470" s="407">
        <f t="shared" si="156"/>
        <v>0</v>
      </c>
      <c r="AZ470" s="407">
        <f t="shared" si="156"/>
        <v>0</v>
      </c>
      <c r="BA470" s="308"/>
    </row>
    <row r="471" spans="1:53" ht="15" hidden="1"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hidden="1" outlineLevel="1">
      <c r="A472" s="498">
        <v>14</v>
      </c>
      <c r="B472" s="311" t="s">
        <v>20</v>
      </c>
      <c r="C472" s="288" t="s">
        <v>25</v>
      </c>
      <c r="D472" s="292">
        <v>195821</v>
      </c>
      <c r="E472" s="292">
        <v>195821</v>
      </c>
      <c r="F472" s="292">
        <v>195821</v>
      </c>
      <c r="G472" s="292">
        <v>195821</v>
      </c>
      <c r="H472" s="292">
        <v>0</v>
      </c>
      <c r="I472" s="292">
        <v>0</v>
      </c>
      <c r="J472" s="292">
        <v>0</v>
      </c>
      <c r="K472" s="292">
        <v>0</v>
      </c>
      <c r="L472" s="292">
        <v>0</v>
      </c>
      <c r="M472" s="292">
        <v>0</v>
      </c>
      <c r="N472" s="292"/>
      <c r="O472" s="292"/>
      <c r="P472" s="292"/>
      <c r="Q472" s="292"/>
      <c r="R472" s="292"/>
      <c r="S472" s="292"/>
      <c r="T472" s="292"/>
      <c r="U472" s="292">
        <v>12</v>
      </c>
      <c r="V472" s="292">
        <v>40</v>
      </c>
      <c r="W472" s="292">
        <v>40</v>
      </c>
      <c r="X472" s="292">
        <v>40</v>
      </c>
      <c r="Y472" s="292">
        <v>40</v>
      </c>
      <c r="Z472" s="292">
        <v>0</v>
      </c>
      <c r="AA472" s="292">
        <v>0</v>
      </c>
      <c r="AB472" s="292">
        <v>0</v>
      </c>
      <c r="AC472" s="292">
        <v>0</v>
      </c>
      <c r="AD472" s="292">
        <v>0</v>
      </c>
      <c r="AE472" s="292">
        <v>0</v>
      </c>
      <c r="AF472" s="292">
        <v>0</v>
      </c>
      <c r="AG472" s="292">
        <v>0</v>
      </c>
      <c r="AH472" s="292">
        <v>0</v>
      </c>
      <c r="AI472" s="292">
        <v>0</v>
      </c>
      <c r="AJ472" s="292">
        <v>0</v>
      </c>
      <c r="AK472" s="292"/>
      <c r="AL472" s="292"/>
      <c r="AM472" s="411">
        <v>0</v>
      </c>
      <c r="AN472" s="411">
        <v>0</v>
      </c>
      <c r="AO472" s="465">
        <v>1</v>
      </c>
      <c r="AP472" s="411"/>
      <c r="AQ472" s="411"/>
      <c r="AR472" s="411"/>
      <c r="AS472" s="411"/>
      <c r="AT472" s="411"/>
      <c r="AU472" s="411"/>
      <c r="AV472" s="411"/>
      <c r="AW472" s="411"/>
      <c r="AX472" s="411"/>
      <c r="AY472" s="411"/>
      <c r="AZ472" s="411"/>
      <c r="BA472" s="293">
        <f>SUM(AM472:AZ472)</f>
        <v>1</v>
      </c>
    </row>
    <row r="473" spans="1:53" ht="15" hidden="1"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v>0</v>
      </c>
      <c r="AN473" s="407">
        <v>0</v>
      </c>
      <c r="AO473" s="407">
        <v>1</v>
      </c>
      <c r="AP473" s="407">
        <f t="shared" ref="AP473:AZ473" si="157">AP472</f>
        <v>0</v>
      </c>
      <c r="AQ473" s="407">
        <f t="shared" si="157"/>
        <v>0</v>
      </c>
      <c r="AR473" s="407">
        <f t="shared" si="157"/>
        <v>0</v>
      </c>
      <c r="AS473" s="407">
        <f t="shared" si="157"/>
        <v>0</v>
      </c>
      <c r="AT473" s="407">
        <f t="shared" si="157"/>
        <v>0</v>
      </c>
      <c r="AU473" s="407">
        <f t="shared" si="157"/>
        <v>0</v>
      </c>
      <c r="AV473" s="407">
        <f t="shared" si="157"/>
        <v>0</v>
      </c>
      <c r="AW473" s="407">
        <f t="shared" si="157"/>
        <v>0</v>
      </c>
      <c r="AX473" s="407">
        <f t="shared" si="157"/>
        <v>0</v>
      </c>
      <c r="AY473" s="407">
        <f t="shared" si="157"/>
        <v>0</v>
      </c>
      <c r="AZ473" s="407">
        <f t="shared" si="157"/>
        <v>0</v>
      </c>
      <c r="BA473" s="308"/>
    </row>
    <row r="474" spans="1:53" ht="15" hidden="1"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hidden="1"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hidden="1"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v>0</v>
      </c>
      <c r="AN476" s="407">
        <v>0</v>
      </c>
      <c r="AO476" s="407">
        <v>0</v>
      </c>
      <c r="AP476" s="407">
        <f t="shared" ref="AP476:AZ476" si="158">AP475</f>
        <v>0</v>
      </c>
      <c r="AQ476" s="407">
        <f t="shared" si="158"/>
        <v>0</v>
      </c>
      <c r="AR476" s="407">
        <f t="shared" si="158"/>
        <v>0</v>
      </c>
      <c r="AS476" s="407">
        <f t="shared" si="158"/>
        <v>0</v>
      </c>
      <c r="AT476" s="407">
        <f t="shared" si="158"/>
        <v>0</v>
      </c>
      <c r="AU476" s="407">
        <f t="shared" si="158"/>
        <v>0</v>
      </c>
      <c r="AV476" s="407">
        <f t="shared" si="158"/>
        <v>0</v>
      </c>
      <c r="AW476" s="407">
        <f t="shared" si="158"/>
        <v>0</v>
      </c>
      <c r="AX476" s="407">
        <f t="shared" si="158"/>
        <v>0</v>
      </c>
      <c r="AY476" s="407">
        <f t="shared" si="158"/>
        <v>0</v>
      </c>
      <c r="AZ476" s="407">
        <f t="shared" si="158"/>
        <v>0</v>
      </c>
      <c r="BA476" s="308"/>
    </row>
    <row r="477" spans="1:53" s="280" customFormat="1" ht="15" hidden="1"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hidden="1"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hidden="1"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v>0</v>
      </c>
      <c r="AN479" s="407">
        <v>0</v>
      </c>
      <c r="AO479" s="407">
        <v>0</v>
      </c>
      <c r="AP479" s="407">
        <f t="shared" ref="AP479:AZ479" si="159">AP478</f>
        <v>0</v>
      </c>
      <c r="AQ479" s="407">
        <f t="shared" si="159"/>
        <v>0</v>
      </c>
      <c r="AR479" s="407">
        <f t="shared" si="159"/>
        <v>0</v>
      </c>
      <c r="AS479" s="407">
        <f t="shared" si="159"/>
        <v>0</v>
      </c>
      <c r="AT479" s="407">
        <f t="shared" si="159"/>
        <v>0</v>
      </c>
      <c r="AU479" s="407">
        <f t="shared" si="159"/>
        <v>0</v>
      </c>
      <c r="AV479" s="407">
        <f t="shared" si="159"/>
        <v>0</v>
      </c>
      <c r="AW479" s="407">
        <f t="shared" si="159"/>
        <v>0</v>
      </c>
      <c r="AX479" s="407">
        <f t="shared" si="159"/>
        <v>0</v>
      </c>
      <c r="AY479" s="407">
        <f t="shared" si="159"/>
        <v>0</v>
      </c>
      <c r="AZ479" s="407">
        <f t="shared" si="159"/>
        <v>0</v>
      </c>
      <c r="BA479" s="308"/>
    </row>
    <row r="480" spans="1:53" s="280" customFormat="1" ht="15" hidden="1"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hidden="1"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v>35</v>
      </c>
      <c r="W481" s="292">
        <v>0</v>
      </c>
      <c r="X481" s="292">
        <v>0</v>
      </c>
      <c r="Y481" s="292">
        <v>0</v>
      </c>
      <c r="Z481" s="292">
        <v>0</v>
      </c>
      <c r="AA481" s="292">
        <v>0</v>
      </c>
      <c r="AB481" s="292">
        <v>0</v>
      </c>
      <c r="AC481" s="292">
        <v>0</v>
      </c>
      <c r="AD481" s="292">
        <v>0</v>
      </c>
      <c r="AE481" s="292">
        <v>0</v>
      </c>
      <c r="AF481" s="292">
        <v>0</v>
      </c>
      <c r="AG481" s="292">
        <v>0</v>
      </c>
      <c r="AH481" s="292">
        <v>0</v>
      </c>
      <c r="AI481" s="292">
        <v>0</v>
      </c>
      <c r="AJ481" s="292">
        <v>0</v>
      </c>
      <c r="AK481" s="292"/>
      <c r="AL481" s="292"/>
      <c r="AM481" s="411">
        <v>0</v>
      </c>
      <c r="AN481" s="411">
        <v>0</v>
      </c>
      <c r="AO481" s="411">
        <v>1</v>
      </c>
      <c r="AP481" s="411"/>
      <c r="AQ481" s="411"/>
      <c r="AR481" s="411"/>
      <c r="AS481" s="411"/>
      <c r="AT481" s="411"/>
      <c r="AU481" s="411"/>
      <c r="AV481" s="411"/>
      <c r="AW481" s="411"/>
      <c r="AX481" s="411"/>
      <c r="AY481" s="411"/>
      <c r="AZ481" s="411"/>
      <c r="BA481" s="293">
        <f>SUM(AM481:AZ481)</f>
        <v>1</v>
      </c>
    </row>
    <row r="482" spans="1:53" ht="15" hidden="1"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v>0</v>
      </c>
      <c r="AN482" s="407">
        <v>0</v>
      </c>
      <c r="AO482" s="407">
        <v>1</v>
      </c>
      <c r="AP482" s="407">
        <f t="shared" ref="AP482:AZ482" si="160">AP481</f>
        <v>0</v>
      </c>
      <c r="AQ482" s="407">
        <f t="shared" si="160"/>
        <v>0</v>
      </c>
      <c r="AR482" s="407">
        <f t="shared" si="160"/>
        <v>0</v>
      </c>
      <c r="AS482" s="407">
        <f t="shared" si="160"/>
        <v>0</v>
      </c>
      <c r="AT482" s="407">
        <f t="shared" si="160"/>
        <v>0</v>
      </c>
      <c r="AU482" s="407">
        <f t="shared" si="160"/>
        <v>0</v>
      </c>
      <c r="AV482" s="407">
        <f t="shared" si="160"/>
        <v>0</v>
      </c>
      <c r="AW482" s="407">
        <f t="shared" si="160"/>
        <v>0</v>
      </c>
      <c r="AX482" s="407">
        <f t="shared" si="160"/>
        <v>0</v>
      </c>
      <c r="AY482" s="407">
        <f t="shared" si="160"/>
        <v>0</v>
      </c>
      <c r="AZ482" s="407">
        <f t="shared" si="160"/>
        <v>0</v>
      </c>
      <c r="BA482" s="308"/>
    </row>
    <row r="483" spans="1:53" ht="15" hidden="1"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hidden="1"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hidden="1"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hidden="1"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v>0</v>
      </c>
      <c r="AN486" s="407">
        <v>0</v>
      </c>
      <c r="AO486" s="407">
        <v>0</v>
      </c>
      <c r="AP486" s="407">
        <f t="shared" ref="AP486:AZ486" si="161">AP485</f>
        <v>0</v>
      </c>
      <c r="AQ486" s="407">
        <f t="shared" si="161"/>
        <v>0</v>
      </c>
      <c r="AR486" s="407">
        <f t="shared" si="161"/>
        <v>0</v>
      </c>
      <c r="AS486" s="407">
        <f t="shared" si="161"/>
        <v>0</v>
      </c>
      <c r="AT486" s="407">
        <f t="shared" si="161"/>
        <v>0</v>
      </c>
      <c r="AU486" s="407">
        <f t="shared" si="161"/>
        <v>0</v>
      </c>
      <c r="AV486" s="407">
        <f t="shared" si="161"/>
        <v>0</v>
      </c>
      <c r="AW486" s="407">
        <f t="shared" si="161"/>
        <v>0</v>
      </c>
      <c r="AX486" s="407">
        <f t="shared" si="161"/>
        <v>0</v>
      </c>
      <c r="AY486" s="407">
        <f t="shared" si="161"/>
        <v>0</v>
      </c>
      <c r="AZ486" s="407">
        <f t="shared" si="161"/>
        <v>0</v>
      </c>
      <c r="BA486" s="294"/>
    </row>
    <row r="487" spans="1:53" ht="15" hidden="1"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hidden="1"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hidden="1"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v>0</v>
      </c>
      <c r="AN489" s="407">
        <v>0</v>
      </c>
      <c r="AO489" s="407">
        <v>0</v>
      </c>
      <c r="AP489" s="407">
        <f t="shared" ref="AP489:AZ489" si="162">AP488</f>
        <v>0</v>
      </c>
      <c r="AQ489" s="407">
        <f t="shared" si="162"/>
        <v>0</v>
      </c>
      <c r="AR489" s="407">
        <f t="shared" si="162"/>
        <v>0</v>
      </c>
      <c r="AS489" s="407">
        <f t="shared" si="162"/>
        <v>0</v>
      </c>
      <c r="AT489" s="407">
        <f t="shared" si="162"/>
        <v>0</v>
      </c>
      <c r="AU489" s="407">
        <f t="shared" si="162"/>
        <v>0</v>
      </c>
      <c r="AV489" s="407">
        <f t="shared" si="162"/>
        <v>0</v>
      </c>
      <c r="AW489" s="407">
        <f t="shared" si="162"/>
        <v>0</v>
      </c>
      <c r="AX489" s="407">
        <f t="shared" si="162"/>
        <v>0</v>
      </c>
      <c r="AY489" s="407">
        <f t="shared" si="162"/>
        <v>0</v>
      </c>
      <c r="AZ489" s="407">
        <f t="shared" si="162"/>
        <v>0</v>
      </c>
      <c r="BA489" s="294"/>
    </row>
    <row r="490" spans="1:53" ht="15" hidden="1"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hidden="1" outlineLevel="1">
      <c r="A491" s="498">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hidden="1"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v>0</v>
      </c>
      <c r="AN492" s="407">
        <v>0</v>
      </c>
      <c r="AO492" s="407">
        <v>0</v>
      </c>
      <c r="AP492" s="407">
        <f t="shared" ref="AP492:AZ492" si="163">AP491</f>
        <v>0</v>
      </c>
      <c r="AQ492" s="407">
        <f t="shared" si="163"/>
        <v>0</v>
      </c>
      <c r="AR492" s="407">
        <f t="shared" si="163"/>
        <v>0</v>
      </c>
      <c r="AS492" s="407">
        <f t="shared" si="163"/>
        <v>0</v>
      </c>
      <c r="AT492" s="407">
        <f t="shared" si="163"/>
        <v>0</v>
      </c>
      <c r="AU492" s="407">
        <f t="shared" si="163"/>
        <v>0</v>
      </c>
      <c r="AV492" s="407">
        <f t="shared" si="163"/>
        <v>0</v>
      </c>
      <c r="AW492" s="407">
        <f t="shared" si="163"/>
        <v>0</v>
      </c>
      <c r="AX492" s="407">
        <f t="shared" si="163"/>
        <v>0</v>
      </c>
      <c r="AY492" s="407">
        <f t="shared" si="163"/>
        <v>0</v>
      </c>
      <c r="AZ492" s="407">
        <f t="shared" si="163"/>
        <v>0</v>
      </c>
      <c r="BA492" s="303"/>
    </row>
    <row r="493" spans="1:53" ht="15" hidden="1"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hidden="1"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hidden="1"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v>0</v>
      </c>
      <c r="AN495" s="407">
        <v>0</v>
      </c>
      <c r="AO495" s="407">
        <v>0</v>
      </c>
      <c r="AP495" s="407">
        <f t="shared" ref="AP495:AZ495" si="164">AP494</f>
        <v>0</v>
      </c>
      <c r="AQ495" s="407">
        <f t="shared" si="164"/>
        <v>0</v>
      </c>
      <c r="AR495" s="407">
        <f t="shared" si="164"/>
        <v>0</v>
      </c>
      <c r="AS495" s="407">
        <f t="shared" si="164"/>
        <v>0</v>
      </c>
      <c r="AT495" s="407">
        <f t="shared" si="164"/>
        <v>0</v>
      </c>
      <c r="AU495" s="407">
        <f t="shared" si="164"/>
        <v>0</v>
      </c>
      <c r="AV495" s="407">
        <f t="shared" si="164"/>
        <v>0</v>
      </c>
      <c r="AW495" s="407">
        <f t="shared" si="164"/>
        <v>0</v>
      </c>
      <c r="AX495" s="407">
        <f t="shared" si="164"/>
        <v>0</v>
      </c>
      <c r="AY495" s="407">
        <f t="shared" si="164"/>
        <v>0</v>
      </c>
      <c r="AZ495" s="407">
        <f t="shared" si="164"/>
        <v>0</v>
      </c>
      <c r="BA495" s="294"/>
    </row>
    <row r="496" spans="1:53" ht="15" hidden="1"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hidden="1"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hidden="1"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v>0</v>
      </c>
      <c r="AN498" s="407">
        <v>0</v>
      </c>
      <c r="AO498" s="407">
        <v>0</v>
      </c>
      <c r="AP498" s="407">
        <f t="shared" ref="AP498:AZ498" si="165">AP497</f>
        <v>0</v>
      </c>
      <c r="AQ498" s="407">
        <f t="shared" si="165"/>
        <v>0</v>
      </c>
      <c r="AR498" s="407">
        <f t="shared" si="165"/>
        <v>0</v>
      </c>
      <c r="AS498" s="407">
        <f t="shared" si="165"/>
        <v>0</v>
      </c>
      <c r="AT498" s="407">
        <f t="shared" si="165"/>
        <v>0</v>
      </c>
      <c r="AU498" s="407">
        <f t="shared" si="165"/>
        <v>0</v>
      </c>
      <c r="AV498" s="407">
        <f t="shared" si="165"/>
        <v>0</v>
      </c>
      <c r="AW498" s="407">
        <f t="shared" si="165"/>
        <v>0</v>
      </c>
      <c r="AX498" s="407">
        <f t="shared" si="165"/>
        <v>0</v>
      </c>
      <c r="AY498" s="407">
        <f t="shared" si="165"/>
        <v>0</v>
      </c>
      <c r="AZ498" s="407">
        <f t="shared" si="165"/>
        <v>0</v>
      </c>
      <c r="BA498" s="303"/>
    </row>
    <row r="499" spans="1:53" ht="15" hidden="1"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hidden="1"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hidden="1" outlineLevel="1">
      <c r="A501" s="498">
        <v>23</v>
      </c>
      <c r="B501" s="312" t="s">
        <v>14</v>
      </c>
      <c r="C501" s="288" t="s">
        <v>25</v>
      </c>
      <c r="D501" s="292">
        <v>71822</v>
      </c>
      <c r="E501" s="292">
        <v>71733</v>
      </c>
      <c r="F501" s="292">
        <v>67319</v>
      </c>
      <c r="G501" s="292">
        <v>65467</v>
      </c>
      <c r="H501" s="292">
        <v>63319</v>
      </c>
      <c r="I501" s="292">
        <v>63319</v>
      </c>
      <c r="J501" s="292">
        <v>61398</v>
      </c>
      <c r="K501" s="292">
        <v>60095</v>
      </c>
      <c r="L501" s="292">
        <v>42588</v>
      </c>
      <c r="M501" s="292">
        <v>42271</v>
      </c>
      <c r="N501" s="292"/>
      <c r="O501" s="292"/>
      <c r="P501" s="292"/>
      <c r="Q501" s="292"/>
      <c r="R501" s="292"/>
      <c r="S501" s="292"/>
      <c r="T501" s="292"/>
      <c r="U501" s="288"/>
      <c r="V501" s="292">
        <v>15</v>
      </c>
      <c r="W501" s="292">
        <v>15</v>
      </c>
      <c r="X501" s="292">
        <v>15</v>
      </c>
      <c r="Y501" s="292">
        <v>15</v>
      </c>
      <c r="Z501" s="292">
        <v>14</v>
      </c>
      <c r="AA501" s="292">
        <v>14</v>
      </c>
      <c r="AB501" s="292">
        <v>14</v>
      </c>
      <c r="AC501" s="292">
        <v>14</v>
      </c>
      <c r="AD501" s="292">
        <v>13</v>
      </c>
      <c r="AE501" s="292">
        <v>13</v>
      </c>
      <c r="AF501" s="292">
        <v>13</v>
      </c>
      <c r="AG501" s="292">
        <v>13</v>
      </c>
      <c r="AH501" s="292">
        <v>13</v>
      </c>
      <c r="AI501" s="292">
        <v>13</v>
      </c>
      <c r="AJ501" s="292">
        <v>13</v>
      </c>
      <c r="AK501" s="292"/>
      <c r="AL501" s="292"/>
      <c r="AM501" s="466">
        <v>1</v>
      </c>
      <c r="AN501" s="406">
        <v>0</v>
      </c>
      <c r="AO501" s="406">
        <v>0</v>
      </c>
      <c r="AP501" s="406"/>
      <c r="AQ501" s="406"/>
      <c r="AR501" s="406"/>
      <c r="AS501" s="406"/>
      <c r="AT501" s="406"/>
      <c r="AU501" s="406"/>
      <c r="AV501" s="406"/>
      <c r="AW501" s="406"/>
      <c r="AX501" s="406"/>
      <c r="AY501" s="406"/>
      <c r="AZ501" s="406"/>
      <c r="BA501" s="293">
        <f>SUM(AM501:AZ501)</f>
        <v>1</v>
      </c>
    </row>
    <row r="502" spans="1:53" ht="15" hidden="1"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v>1</v>
      </c>
      <c r="AN502" s="407">
        <v>0</v>
      </c>
      <c r="AO502" s="407">
        <v>0</v>
      </c>
      <c r="AP502" s="407">
        <f t="shared" ref="AP502:AZ502" si="166">AP501</f>
        <v>0</v>
      </c>
      <c r="AQ502" s="407">
        <f t="shared" si="166"/>
        <v>0</v>
      </c>
      <c r="AR502" s="407">
        <f t="shared" si="166"/>
        <v>0</v>
      </c>
      <c r="AS502" s="407">
        <f t="shared" si="166"/>
        <v>0</v>
      </c>
      <c r="AT502" s="407">
        <f t="shared" si="166"/>
        <v>0</v>
      </c>
      <c r="AU502" s="407">
        <f t="shared" si="166"/>
        <v>0</v>
      </c>
      <c r="AV502" s="407">
        <f t="shared" si="166"/>
        <v>0</v>
      </c>
      <c r="AW502" s="407">
        <f t="shared" si="166"/>
        <v>0</v>
      </c>
      <c r="AX502" s="407">
        <f t="shared" si="166"/>
        <v>0</v>
      </c>
      <c r="AY502" s="407">
        <f t="shared" si="166"/>
        <v>0</v>
      </c>
      <c r="AZ502" s="407">
        <f t="shared" si="166"/>
        <v>0</v>
      </c>
      <c r="BA502" s="294"/>
    </row>
    <row r="503" spans="1:53" ht="15" hidden="1"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hidden="1"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hidden="1"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hidden="1"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v>0</v>
      </c>
      <c r="AN506" s="407">
        <v>0</v>
      </c>
      <c r="AO506" s="407">
        <v>0</v>
      </c>
      <c r="AP506" s="407">
        <f t="shared" ref="AP506:AZ506" si="167">AP505</f>
        <v>0</v>
      </c>
      <c r="AQ506" s="407">
        <f t="shared" si="167"/>
        <v>0</v>
      </c>
      <c r="AR506" s="407">
        <f t="shared" si="167"/>
        <v>0</v>
      </c>
      <c r="AS506" s="407">
        <f t="shared" si="167"/>
        <v>0</v>
      </c>
      <c r="AT506" s="407">
        <f t="shared" si="167"/>
        <v>0</v>
      </c>
      <c r="AU506" s="407">
        <f t="shared" si="167"/>
        <v>0</v>
      </c>
      <c r="AV506" s="407">
        <f t="shared" si="167"/>
        <v>0</v>
      </c>
      <c r="AW506" s="407">
        <f t="shared" si="167"/>
        <v>0</v>
      </c>
      <c r="AX506" s="407">
        <f t="shared" si="167"/>
        <v>0</v>
      </c>
      <c r="AY506" s="407">
        <f t="shared" si="167"/>
        <v>0</v>
      </c>
      <c r="AZ506" s="407">
        <f t="shared" si="167"/>
        <v>0</v>
      </c>
      <c r="BA506" s="294"/>
    </row>
    <row r="507" spans="1:53" s="280" customFormat="1" ht="15" hidden="1"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hidden="1"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hidden="1"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v>0</v>
      </c>
      <c r="AN509" s="407">
        <v>0</v>
      </c>
      <c r="AO509" s="407">
        <v>0</v>
      </c>
      <c r="AP509" s="407">
        <f t="shared" ref="AP509:AZ509" si="168">AP508</f>
        <v>0</v>
      </c>
      <c r="AQ509" s="407">
        <f t="shared" si="168"/>
        <v>0</v>
      </c>
      <c r="AR509" s="407">
        <f t="shared" si="168"/>
        <v>0</v>
      </c>
      <c r="AS509" s="407">
        <f t="shared" si="168"/>
        <v>0</v>
      </c>
      <c r="AT509" s="407">
        <f t="shared" si="168"/>
        <v>0</v>
      </c>
      <c r="AU509" s="407">
        <f t="shared" si="168"/>
        <v>0</v>
      </c>
      <c r="AV509" s="407">
        <f t="shared" si="168"/>
        <v>0</v>
      </c>
      <c r="AW509" s="407">
        <f t="shared" si="168"/>
        <v>0</v>
      </c>
      <c r="AX509" s="407">
        <f t="shared" si="168"/>
        <v>0</v>
      </c>
      <c r="AY509" s="407">
        <f t="shared" si="168"/>
        <v>0</v>
      </c>
      <c r="AZ509" s="407">
        <f t="shared" si="168"/>
        <v>0</v>
      </c>
      <c r="BA509" s="308"/>
    </row>
    <row r="510" spans="1:53" s="280" customFormat="1" ht="15" hidden="1"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hidden="1"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hidden="1"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hidden="1"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v>0</v>
      </c>
      <c r="AN513" s="407">
        <v>0</v>
      </c>
      <c r="AO513" s="407">
        <v>0</v>
      </c>
      <c r="AP513" s="407">
        <f t="shared" ref="AP513:AZ513" si="169">AP512</f>
        <v>0</v>
      </c>
      <c r="AQ513" s="407">
        <f t="shared" si="169"/>
        <v>0</v>
      </c>
      <c r="AR513" s="407">
        <f t="shared" si="169"/>
        <v>0</v>
      </c>
      <c r="AS513" s="407">
        <f t="shared" si="169"/>
        <v>0</v>
      </c>
      <c r="AT513" s="407">
        <f t="shared" si="169"/>
        <v>0</v>
      </c>
      <c r="AU513" s="407">
        <f t="shared" si="169"/>
        <v>0</v>
      </c>
      <c r="AV513" s="407">
        <f t="shared" si="169"/>
        <v>0</v>
      </c>
      <c r="AW513" s="407">
        <f t="shared" si="169"/>
        <v>0</v>
      </c>
      <c r="AX513" s="407">
        <f t="shared" si="169"/>
        <v>0</v>
      </c>
      <c r="AY513" s="407">
        <f t="shared" si="169"/>
        <v>0</v>
      </c>
      <c r="AZ513" s="407">
        <f t="shared" si="169"/>
        <v>0</v>
      </c>
      <c r="BA513" s="303"/>
    </row>
    <row r="514" spans="1:53" ht="15" hidden="1"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hidden="1"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hidden="1"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v>0</v>
      </c>
      <c r="AN516" s="407">
        <v>0</v>
      </c>
      <c r="AO516" s="407">
        <v>0</v>
      </c>
      <c r="AP516" s="407">
        <f t="shared" ref="AP516:AZ516" si="170">AP515</f>
        <v>0</v>
      </c>
      <c r="AQ516" s="407">
        <f t="shared" si="170"/>
        <v>0</v>
      </c>
      <c r="AR516" s="407">
        <f t="shared" si="170"/>
        <v>0</v>
      </c>
      <c r="AS516" s="407">
        <f t="shared" si="170"/>
        <v>0</v>
      </c>
      <c r="AT516" s="407">
        <f t="shared" si="170"/>
        <v>0</v>
      </c>
      <c r="AU516" s="407">
        <f t="shared" si="170"/>
        <v>0</v>
      </c>
      <c r="AV516" s="407">
        <f t="shared" si="170"/>
        <v>0</v>
      </c>
      <c r="AW516" s="407">
        <f t="shared" si="170"/>
        <v>0</v>
      </c>
      <c r="AX516" s="407">
        <f t="shared" si="170"/>
        <v>0</v>
      </c>
      <c r="AY516" s="407">
        <f t="shared" si="170"/>
        <v>0</v>
      </c>
      <c r="AZ516" s="407">
        <f t="shared" si="170"/>
        <v>0</v>
      </c>
      <c r="BA516" s="303"/>
    </row>
    <row r="517" spans="1:53" ht="15.75" hidden="1"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hidden="1"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hidden="1"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v>0</v>
      </c>
      <c r="AN519" s="407">
        <v>0</v>
      </c>
      <c r="AO519" s="407">
        <v>0</v>
      </c>
      <c r="AP519" s="407">
        <f t="shared" ref="AP519:AZ519" si="171">AP518</f>
        <v>0</v>
      </c>
      <c r="AQ519" s="407">
        <f t="shared" si="171"/>
        <v>0</v>
      </c>
      <c r="AR519" s="407">
        <f t="shared" si="171"/>
        <v>0</v>
      </c>
      <c r="AS519" s="407">
        <f t="shared" si="171"/>
        <v>0</v>
      </c>
      <c r="AT519" s="407">
        <f t="shared" si="171"/>
        <v>0</v>
      </c>
      <c r="AU519" s="407">
        <f t="shared" si="171"/>
        <v>0</v>
      </c>
      <c r="AV519" s="407">
        <f t="shared" si="171"/>
        <v>0</v>
      </c>
      <c r="AW519" s="407">
        <f t="shared" si="171"/>
        <v>0</v>
      </c>
      <c r="AX519" s="407">
        <f t="shared" si="171"/>
        <v>0</v>
      </c>
      <c r="AY519" s="407">
        <f t="shared" si="171"/>
        <v>0</v>
      </c>
      <c r="AZ519" s="407">
        <f t="shared" si="171"/>
        <v>0</v>
      </c>
      <c r="BA519" s="294"/>
    </row>
    <row r="520" spans="1:53" ht="15" hidden="1"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hidden="1"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hidden="1"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v>0</v>
      </c>
      <c r="AN522" s="407">
        <v>0</v>
      </c>
      <c r="AO522" s="407">
        <v>0</v>
      </c>
      <c r="AP522" s="407">
        <f t="shared" ref="AP522:AZ522" si="172">AP521</f>
        <v>0</v>
      </c>
      <c r="AQ522" s="407">
        <f t="shared" si="172"/>
        <v>0</v>
      </c>
      <c r="AR522" s="407">
        <f t="shared" si="172"/>
        <v>0</v>
      </c>
      <c r="AS522" s="407">
        <f t="shared" si="172"/>
        <v>0</v>
      </c>
      <c r="AT522" s="407">
        <f t="shared" si="172"/>
        <v>0</v>
      </c>
      <c r="AU522" s="407">
        <f t="shared" si="172"/>
        <v>0</v>
      </c>
      <c r="AV522" s="407">
        <f t="shared" si="172"/>
        <v>0</v>
      </c>
      <c r="AW522" s="407">
        <f t="shared" si="172"/>
        <v>0</v>
      </c>
      <c r="AX522" s="407">
        <f t="shared" si="172"/>
        <v>0</v>
      </c>
      <c r="AY522" s="407">
        <f t="shared" si="172"/>
        <v>0</v>
      </c>
      <c r="AZ522" s="407">
        <f t="shared" si="172"/>
        <v>0</v>
      </c>
      <c r="BA522" s="294"/>
    </row>
    <row r="523" spans="1:53" ht="15" hidden="1"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hidden="1"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hidden="1"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v>0</v>
      </c>
      <c r="AN525" s="407">
        <v>0</v>
      </c>
      <c r="AO525" s="407">
        <v>0</v>
      </c>
      <c r="AP525" s="407">
        <f t="shared" ref="AP525:AZ525" si="173">AP524</f>
        <v>0</v>
      </c>
      <c r="AQ525" s="407">
        <f t="shared" si="173"/>
        <v>0</v>
      </c>
      <c r="AR525" s="407">
        <f t="shared" si="173"/>
        <v>0</v>
      </c>
      <c r="AS525" s="407">
        <f t="shared" si="173"/>
        <v>0</v>
      </c>
      <c r="AT525" s="407">
        <f t="shared" si="173"/>
        <v>0</v>
      </c>
      <c r="AU525" s="407">
        <f t="shared" si="173"/>
        <v>0</v>
      </c>
      <c r="AV525" s="407">
        <f t="shared" si="173"/>
        <v>0</v>
      </c>
      <c r="AW525" s="407">
        <f t="shared" si="173"/>
        <v>0</v>
      </c>
      <c r="AX525" s="407">
        <f t="shared" si="173"/>
        <v>0</v>
      </c>
      <c r="AY525" s="407">
        <f t="shared" si="173"/>
        <v>0</v>
      </c>
      <c r="AZ525" s="407">
        <f t="shared" si="173"/>
        <v>0</v>
      </c>
      <c r="BA525" s="294"/>
    </row>
    <row r="526" spans="1:53" s="280" customFormat="1" ht="15" hidden="1"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hidden="1"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hidden="1"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hidden="1"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v>0</v>
      </c>
      <c r="AN529" s="407">
        <v>0</v>
      </c>
      <c r="AO529" s="407">
        <v>0</v>
      </c>
      <c r="AP529" s="407">
        <f t="shared" ref="AP529:AZ529" si="174">AP528</f>
        <v>0</v>
      </c>
      <c r="AQ529" s="407">
        <f t="shared" si="174"/>
        <v>0</v>
      </c>
      <c r="AR529" s="407">
        <f t="shared" si="174"/>
        <v>0</v>
      </c>
      <c r="AS529" s="407">
        <f t="shared" si="174"/>
        <v>0</v>
      </c>
      <c r="AT529" s="407">
        <f t="shared" si="174"/>
        <v>0</v>
      </c>
      <c r="AU529" s="407">
        <f t="shared" si="174"/>
        <v>0</v>
      </c>
      <c r="AV529" s="407">
        <f t="shared" si="174"/>
        <v>0</v>
      </c>
      <c r="AW529" s="407">
        <f t="shared" si="174"/>
        <v>0</v>
      </c>
      <c r="AX529" s="407">
        <f t="shared" si="174"/>
        <v>0</v>
      </c>
      <c r="AY529" s="407">
        <f t="shared" si="174"/>
        <v>0</v>
      </c>
      <c r="AZ529" s="407">
        <f t="shared" si="174"/>
        <v>0</v>
      </c>
      <c r="BA529" s="294"/>
    </row>
    <row r="530" spans="1:55" s="280" customFormat="1" ht="15" hidden="1"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hidden="1"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hidden="1"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v>0</v>
      </c>
      <c r="AN532" s="407">
        <v>0</v>
      </c>
      <c r="AO532" s="407">
        <v>0</v>
      </c>
      <c r="AP532" s="407">
        <f t="shared" ref="AP532:AZ532" si="175">AP531</f>
        <v>0</v>
      </c>
      <c r="AQ532" s="407">
        <f t="shared" si="175"/>
        <v>0</v>
      </c>
      <c r="AR532" s="407">
        <f t="shared" si="175"/>
        <v>0</v>
      </c>
      <c r="AS532" s="407">
        <f t="shared" si="175"/>
        <v>0</v>
      </c>
      <c r="AT532" s="407">
        <f t="shared" si="175"/>
        <v>0</v>
      </c>
      <c r="AU532" s="407">
        <f t="shared" si="175"/>
        <v>0</v>
      </c>
      <c r="AV532" s="407">
        <f t="shared" si="175"/>
        <v>0</v>
      </c>
      <c r="AW532" s="407">
        <f t="shared" si="175"/>
        <v>0</v>
      </c>
      <c r="AX532" s="407">
        <f t="shared" si="175"/>
        <v>0</v>
      </c>
      <c r="AY532" s="407">
        <f t="shared" si="175"/>
        <v>0</v>
      </c>
      <c r="AZ532" s="407">
        <f t="shared" si="175"/>
        <v>0</v>
      </c>
      <c r="BA532" s="294"/>
    </row>
    <row r="533" spans="1:55" s="280" customFormat="1" ht="15" hidden="1"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hidden="1" outlineLevel="1">
      <c r="A534" s="498">
        <v>33</v>
      </c>
      <c r="B534" s="321" t="s">
        <v>490</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hidden="1"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v>0</v>
      </c>
      <c r="AN535" s="407">
        <v>0</v>
      </c>
      <c r="AO535" s="407">
        <v>0</v>
      </c>
      <c r="AP535" s="407">
        <f t="shared" ref="AP535:AY535" si="176">AP534</f>
        <v>0</v>
      </c>
      <c r="AQ535" s="407">
        <f t="shared" si="176"/>
        <v>0</v>
      </c>
      <c r="AR535" s="407">
        <f t="shared" si="176"/>
        <v>0</v>
      </c>
      <c r="AS535" s="407">
        <f t="shared" si="176"/>
        <v>0</v>
      </c>
      <c r="AT535" s="407">
        <f t="shared" si="176"/>
        <v>0</v>
      </c>
      <c r="AU535" s="407">
        <f t="shared" si="176"/>
        <v>0</v>
      </c>
      <c r="AV535" s="407">
        <f t="shared" si="176"/>
        <v>0</v>
      </c>
      <c r="AW535" s="407">
        <f t="shared" si="176"/>
        <v>0</v>
      </c>
      <c r="AX535" s="407">
        <f t="shared" si="176"/>
        <v>0</v>
      </c>
      <c r="AY535" s="407">
        <f t="shared" si="176"/>
        <v>0</v>
      </c>
      <c r="AZ535" s="407">
        <f>AZ534</f>
        <v>0</v>
      </c>
      <c r="BA535" s="294"/>
    </row>
    <row r="536" spans="1:55" ht="15" hidden="1"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ollapsed="1">
      <c r="B537" s="324" t="s">
        <v>259</v>
      </c>
      <c r="C537" s="326"/>
      <c r="D537" s="326">
        <f>SUM(D432:D535)</f>
        <v>2372507</v>
      </c>
      <c r="E537" s="326"/>
      <c r="F537" s="326"/>
      <c r="G537" s="326"/>
      <c r="H537" s="326"/>
      <c r="I537" s="326"/>
      <c r="J537" s="326"/>
      <c r="K537" s="326"/>
      <c r="L537" s="326"/>
      <c r="M537" s="326"/>
      <c r="N537" s="326"/>
      <c r="O537" s="326"/>
      <c r="P537" s="326"/>
      <c r="Q537" s="326"/>
      <c r="R537" s="326"/>
      <c r="S537" s="326"/>
      <c r="T537" s="326"/>
      <c r="U537" s="326"/>
      <c r="V537" s="326">
        <f>SUM(V432:V535)</f>
        <v>812</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631305</v>
      </c>
      <c r="AN537" s="326">
        <f>IF(AN431="kWh",SUMPRODUCT(D432:D535,AN432:AN535))</f>
        <v>1213824</v>
      </c>
      <c r="AO537" s="326">
        <f>IF(AO431="kW",SUMPRODUCT(U432:U535,V432:V535,AO432:AO535),SUMPRODUCT(D432:D535,AO432:AO535))</f>
        <v>1077.5999999999999</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v>1345003</v>
      </c>
      <c r="AN538" s="325">
        <v>543085</v>
      </c>
      <c r="AO538" s="325">
        <v>10671</v>
      </c>
      <c r="AP538" s="325">
        <v>196</v>
      </c>
      <c r="AQ538" s="325">
        <v>4684</v>
      </c>
      <c r="AR538" s="325">
        <v>0</v>
      </c>
      <c r="AS538" s="325">
        <v>0</v>
      </c>
      <c r="AT538" s="325">
        <v>0</v>
      </c>
      <c r="AU538" s="325">
        <v>0</v>
      </c>
      <c r="AV538" s="325">
        <v>0</v>
      </c>
      <c r="AW538" s="325">
        <v>0</v>
      </c>
      <c r="AX538" s="325">
        <v>0</v>
      </c>
      <c r="AY538" s="325">
        <v>0</v>
      </c>
      <c r="AZ538" s="325">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25">
        <v>1.9699999999999999E-2</v>
      </c>
      <c r="AN540" s="825">
        <v>1.34E-2</v>
      </c>
      <c r="AO540" s="338">
        <v>3.1166999999999998</v>
      </c>
      <c r="AP540" s="338">
        <v>14.521699999999999</v>
      </c>
      <c r="AQ540" s="338">
        <v>8.8999999999999999E-3</v>
      </c>
      <c r="AR540" s="338">
        <v>0</v>
      </c>
      <c r="AS540" s="338">
        <v>0</v>
      </c>
      <c r="AT540" s="338">
        <v>0</v>
      </c>
      <c r="AU540" s="338">
        <v>0</v>
      </c>
      <c r="AV540" s="338">
        <v>0</v>
      </c>
      <c r="AW540" s="338">
        <v>0</v>
      </c>
      <c r="AX540" s="338">
        <v>0</v>
      </c>
      <c r="AY540" s="338">
        <v>0</v>
      </c>
      <c r="AZ540" s="338">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77">AM137*AM540</f>
        <v>5103.2455999999993</v>
      </c>
      <c r="AN541" s="374">
        <f t="shared" si="177"/>
        <v>2458.47827788</v>
      </c>
      <c r="AO541" s="374">
        <f t="shared" si="177"/>
        <v>1899.8729992799999</v>
      </c>
      <c r="AP541" s="374">
        <f t="shared" si="177"/>
        <v>0</v>
      </c>
      <c r="AQ541" s="374">
        <f t="shared" si="177"/>
        <v>0</v>
      </c>
      <c r="AR541" s="374">
        <f t="shared" si="177"/>
        <v>0</v>
      </c>
      <c r="AS541" s="374">
        <f t="shared" si="177"/>
        <v>0</v>
      </c>
      <c r="AT541" s="374">
        <f t="shared" si="177"/>
        <v>0</v>
      </c>
      <c r="AU541" s="374">
        <f t="shared" si="177"/>
        <v>0</v>
      </c>
      <c r="AV541" s="374">
        <f t="shared" si="177"/>
        <v>0</v>
      </c>
      <c r="AW541" s="374">
        <f t="shared" si="177"/>
        <v>0</v>
      </c>
      <c r="AX541" s="374">
        <f t="shared" si="177"/>
        <v>0</v>
      </c>
      <c r="AY541" s="374">
        <f t="shared" si="177"/>
        <v>0</v>
      </c>
      <c r="AZ541" s="374">
        <f t="shared" si="177"/>
        <v>0</v>
      </c>
      <c r="BA541" s="615">
        <f>SUM(AM541:AZ541)</f>
        <v>9461.5968771599983</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78">AM276*AM540</f>
        <v>3601.1402999999996</v>
      </c>
      <c r="AN542" s="374">
        <f t="shared" si="178"/>
        <v>8402.9379280000012</v>
      </c>
      <c r="AO542" s="374">
        <f t="shared" si="178"/>
        <v>6368.5401119999997</v>
      </c>
      <c r="AP542" s="374">
        <f t="shared" si="178"/>
        <v>0</v>
      </c>
      <c r="AQ542" s="374">
        <f t="shared" si="178"/>
        <v>0</v>
      </c>
      <c r="AR542" s="374">
        <f t="shared" si="178"/>
        <v>0</v>
      </c>
      <c r="AS542" s="374">
        <f t="shared" si="178"/>
        <v>0</v>
      </c>
      <c r="AT542" s="374">
        <f t="shared" si="178"/>
        <v>0</v>
      </c>
      <c r="AU542" s="374">
        <f t="shared" si="178"/>
        <v>0</v>
      </c>
      <c r="AV542" s="374">
        <f t="shared" si="178"/>
        <v>0</v>
      </c>
      <c r="AW542" s="374">
        <f t="shared" si="178"/>
        <v>0</v>
      </c>
      <c r="AX542" s="374">
        <f t="shared" si="178"/>
        <v>0</v>
      </c>
      <c r="AY542" s="374">
        <f t="shared" si="178"/>
        <v>0</v>
      </c>
      <c r="AZ542" s="374">
        <f t="shared" si="178"/>
        <v>0</v>
      </c>
      <c r="BA542" s="615">
        <f>SUM(AM542:AZ542)</f>
        <v>18372.618340000001</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79">AM412*AM540</f>
        <v>3656.0245</v>
      </c>
      <c r="AN543" s="374">
        <f t="shared" si="179"/>
        <v>10734.791188000001</v>
      </c>
      <c r="AO543" s="374">
        <f t="shared" si="179"/>
        <v>4083.7496759999995</v>
      </c>
      <c r="AP543" s="374">
        <f t="shared" si="179"/>
        <v>0</v>
      </c>
      <c r="AQ543" s="374">
        <f t="shared" si="179"/>
        <v>0</v>
      </c>
      <c r="AR543" s="374">
        <f t="shared" si="179"/>
        <v>0</v>
      </c>
      <c r="AS543" s="374">
        <f t="shared" si="179"/>
        <v>0</v>
      </c>
      <c r="AT543" s="374">
        <f t="shared" si="179"/>
        <v>0</v>
      </c>
      <c r="AU543" s="374">
        <f t="shared" si="179"/>
        <v>0</v>
      </c>
      <c r="AV543" s="374">
        <f t="shared" si="179"/>
        <v>0</v>
      </c>
      <c r="AW543" s="374">
        <f t="shared" si="179"/>
        <v>0</v>
      </c>
      <c r="AX543" s="374">
        <f t="shared" si="179"/>
        <v>0</v>
      </c>
      <c r="AY543" s="374">
        <f t="shared" si="179"/>
        <v>0</v>
      </c>
      <c r="AZ543" s="374">
        <f t="shared" si="179"/>
        <v>0</v>
      </c>
      <c r="BA543" s="615">
        <f>SUM(AM543:AZ543)</f>
        <v>18474.565364000002</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12436.708499999999</v>
      </c>
      <c r="AN544" s="374">
        <f t="shared" ref="AN544:AZ544" si="180">AN537*AN540</f>
        <v>16265.241600000001</v>
      </c>
      <c r="AO544" s="374">
        <f t="shared" si="180"/>
        <v>3358.5559199999993</v>
      </c>
      <c r="AP544" s="374">
        <f t="shared" si="180"/>
        <v>0</v>
      </c>
      <c r="AQ544" s="374">
        <f t="shared" si="180"/>
        <v>0</v>
      </c>
      <c r="AR544" s="374">
        <f t="shared" si="180"/>
        <v>0</v>
      </c>
      <c r="AS544" s="374">
        <f t="shared" si="180"/>
        <v>0</v>
      </c>
      <c r="AT544" s="374">
        <f t="shared" si="180"/>
        <v>0</v>
      </c>
      <c r="AU544" s="374">
        <f t="shared" si="180"/>
        <v>0</v>
      </c>
      <c r="AV544" s="374">
        <f t="shared" si="180"/>
        <v>0</v>
      </c>
      <c r="AW544" s="374">
        <f t="shared" si="180"/>
        <v>0</v>
      </c>
      <c r="AX544" s="374">
        <f t="shared" si="180"/>
        <v>0</v>
      </c>
      <c r="AY544" s="374">
        <f t="shared" si="180"/>
        <v>0</v>
      </c>
      <c r="AZ544" s="374">
        <f t="shared" si="180"/>
        <v>0</v>
      </c>
      <c r="BA544" s="615">
        <f>SUM(AM544:AZ544)</f>
        <v>32060.506020000001</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24797.118899999998</v>
      </c>
      <c r="AN545" s="343">
        <f t="shared" ref="AN545:AY545" si="181">SUM(AN541:AN544)</f>
        <v>37861.448993880003</v>
      </c>
      <c r="AO545" s="343">
        <f t="shared" si="181"/>
        <v>15710.718707279997</v>
      </c>
      <c r="AP545" s="343">
        <f t="shared" si="181"/>
        <v>0</v>
      </c>
      <c r="AQ545" s="343">
        <f t="shared" si="181"/>
        <v>0</v>
      </c>
      <c r="AR545" s="343">
        <f t="shared" si="181"/>
        <v>0</v>
      </c>
      <c r="AS545" s="343">
        <f t="shared" si="181"/>
        <v>0</v>
      </c>
      <c r="AT545" s="343">
        <f t="shared" si="181"/>
        <v>0</v>
      </c>
      <c r="AU545" s="343">
        <f t="shared" si="181"/>
        <v>0</v>
      </c>
      <c r="AV545" s="343">
        <f t="shared" si="181"/>
        <v>0</v>
      </c>
      <c r="AW545" s="343">
        <f t="shared" si="181"/>
        <v>0</v>
      </c>
      <c r="AX545" s="343">
        <f t="shared" si="181"/>
        <v>0</v>
      </c>
      <c r="AY545" s="343">
        <f t="shared" si="181"/>
        <v>0</v>
      </c>
      <c r="AZ545" s="343">
        <f>SUM(AZ541:AZ544)</f>
        <v>0</v>
      </c>
      <c r="BA545" s="403">
        <f>SUM(BA541:BA544)</f>
        <v>78369.286601159998</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26496.559099999999</v>
      </c>
      <c r="AN546" s="344">
        <f t="shared" ref="AN546:AX546" si="182">AN538*AN540</f>
        <v>7277.3389999999999</v>
      </c>
      <c r="AO546" s="344">
        <f>AO538*AO540</f>
        <v>33258.305699999997</v>
      </c>
      <c r="AP546" s="344">
        <f t="shared" si="182"/>
        <v>2846.2531999999997</v>
      </c>
      <c r="AQ546" s="344">
        <f t="shared" si="182"/>
        <v>41.687599999999996</v>
      </c>
      <c r="AR546" s="344">
        <f>AR538*AR540</f>
        <v>0</v>
      </c>
      <c r="AS546" s="344">
        <f t="shared" si="182"/>
        <v>0</v>
      </c>
      <c r="AT546" s="344">
        <f t="shared" si="182"/>
        <v>0</v>
      </c>
      <c r="AU546" s="344">
        <f t="shared" si="182"/>
        <v>0</v>
      </c>
      <c r="AV546" s="344">
        <f t="shared" si="182"/>
        <v>0</v>
      </c>
      <c r="AW546" s="344">
        <f t="shared" si="182"/>
        <v>0</v>
      </c>
      <c r="AX546" s="344">
        <f t="shared" si="182"/>
        <v>0</v>
      </c>
      <c r="AY546" s="344">
        <f>AY538*AY540</f>
        <v>0</v>
      </c>
      <c r="AZ546" s="344">
        <f>AZ538*AZ540</f>
        <v>0</v>
      </c>
      <c r="BA546" s="403">
        <f>SUM(AM546:AZ546)</f>
        <v>69920.1446</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8449.1420011599985</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578638</v>
      </c>
      <c r="AN550" s="288">
        <f>SUMPRODUCT($E$432:$E$535,AN432:AN535)</f>
        <v>1210204.6000000001</v>
      </c>
      <c r="AO550" s="288">
        <f>IF(AO431="kW",SUMPRODUCT($U$432:$U$535,$W$432:$W$535,AO432:AO535),SUMPRODUCT($E$432:$E$535,AO432:AO535))</f>
        <v>1077.5999999999999</v>
      </c>
      <c r="AP550" s="288">
        <f t="shared" ref="AP550:AZ550" si="183">IF(AP431="kW",SUMPRODUCT($U$432:$U$535,$W$432:$W$535,AP432:AP535),SUMPRODUCT($E$432:$E$535,AP432:AP535))</f>
        <v>0</v>
      </c>
      <c r="AQ550" s="288">
        <f t="shared" si="183"/>
        <v>0</v>
      </c>
      <c r="AR550" s="288">
        <f t="shared" si="183"/>
        <v>0</v>
      </c>
      <c r="AS550" s="288">
        <f t="shared" si="183"/>
        <v>0</v>
      </c>
      <c r="AT550" s="288">
        <f t="shared" si="183"/>
        <v>0</v>
      </c>
      <c r="AU550" s="288">
        <f t="shared" si="183"/>
        <v>0</v>
      </c>
      <c r="AV550" s="288">
        <f t="shared" si="183"/>
        <v>0</v>
      </c>
      <c r="AW550" s="288">
        <f t="shared" si="183"/>
        <v>0</v>
      </c>
      <c r="AX550" s="288">
        <f t="shared" si="183"/>
        <v>0</v>
      </c>
      <c r="AY550" s="288">
        <f t="shared" si="183"/>
        <v>0</v>
      </c>
      <c r="AZ550" s="288">
        <f t="shared" si="183"/>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547051</v>
      </c>
      <c r="AN551" s="288">
        <f>SUMPRODUCT($F$432:$F$535,AN432:AN535)</f>
        <v>885653.6</v>
      </c>
      <c r="AO551" s="288">
        <f>IF(AO431="kW",SUMPRODUCT($U$432:$U$535,$X$432:$X$535,AO432:AO535),SUMPRODUCT($F$432:$F$535,AO432:AO535))</f>
        <v>1077.5999999999999</v>
      </c>
      <c r="AP551" s="288">
        <f t="shared" ref="AP551:AZ551" si="184">IF(AP431="kW",SUMPRODUCT($U$432:$U$535,$X$432:$X$535,AP432:AP535),SUMPRODUCT($F$432:$F$535,AP432:AP535))</f>
        <v>0</v>
      </c>
      <c r="AQ551" s="288">
        <f t="shared" si="184"/>
        <v>0</v>
      </c>
      <c r="AR551" s="288">
        <f t="shared" si="184"/>
        <v>0</v>
      </c>
      <c r="AS551" s="288">
        <f t="shared" si="184"/>
        <v>0</v>
      </c>
      <c r="AT551" s="288">
        <f t="shared" si="184"/>
        <v>0</v>
      </c>
      <c r="AU551" s="288">
        <f t="shared" si="184"/>
        <v>0</v>
      </c>
      <c r="AV551" s="288">
        <f t="shared" si="184"/>
        <v>0</v>
      </c>
      <c r="AW551" s="288">
        <f t="shared" si="184"/>
        <v>0</v>
      </c>
      <c r="AX551" s="288">
        <f t="shared" si="184"/>
        <v>0</v>
      </c>
      <c r="AY551" s="288">
        <f t="shared" si="184"/>
        <v>0</v>
      </c>
      <c r="AZ551" s="288">
        <f t="shared" si="184"/>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545094</v>
      </c>
      <c r="AN552" s="288">
        <f>SUMPRODUCT($G$432:$G$535,AN432:AN535)</f>
        <v>821976</v>
      </c>
      <c r="AO552" s="288">
        <f>IF(AO431="kW",SUMPRODUCT($U$432:$U$535,$Y$432:$Y$535,AO432:AO535),SUMPRODUCT($G$432:$G$535,AO432:AO535))</f>
        <v>1056</v>
      </c>
      <c r="AP552" s="288">
        <f t="shared" ref="AP552:AZ552" si="185">IF(AP431="kW",SUMPRODUCT($U$432:$U$535,$Y$432:$Y$535,AP432:AP535),SUMPRODUCT($G$432:$G$535,AP432:AP535))</f>
        <v>0</v>
      </c>
      <c r="AQ552" s="288">
        <f t="shared" si="185"/>
        <v>0</v>
      </c>
      <c r="AR552" s="288">
        <f t="shared" si="185"/>
        <v>0</v>
      </c>
      <c r="AS552" s="288">
        <f t="shared" si="185"/>
        <v>0</v>
      </c>
      <c r="AT552" s="288">
        <f t="shared" si="185"/>
        <v>0</v>
      </c>
      <c r="AU552" s="288">
        <f t="shared" si="185"/>
        <v>0</v>
      </c>
      <c r="AV552" s="288">
        <f t="shared" si="185"/>
        <v>0</v>
      </c>
      <c r="AW552" s="288">
        <f t="shared" si="185"/>
        <v>0</v>
      </c>
      <c r="AX552" s="288">
        <f t="shared" si="185"/>
        <v>0</v>
      </c>
      <c r="AY552" s="288">
        <f t="shared" si="185"/>
        <v>0</v>
      </c>
      <c r="AZ552" s="288">
        <f t="shared" si="185"/>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527220</v>
      </c>
      <c r="AN553" s="288">
        <f>SUMPRODUCT($H$432:$H$535,AN432:AN535)</f>
        <v>821976</v>
      </c>
      <c r="AO553" s="288">
        <f>IF(AO431="kW",SUMPRODUCT($U$432:$U$535,$Z$432:$Z$535,AO432:AO535),SUMPRODUCT($H$432:$H$535,AO432:AO535))</f>
        <v>576</v>
      </c>
      <c r="AP553" s="288">
        <f t="shared" ref="AP553:AZ553" si="186">IF(AP431="kW",SUMPRODUCT($U$432:$U$535,$Z$432:$Z$535,AP432:AP535),SUMPRODUCT($H$432:$H$535,AP432:AP535))</f>
        <v>0</v>
      </c>
      <c r="AQ553" s="288">
        <f t="shared" si="186"/>
        <v>0</v>
      </c>
      <c r="AR553" s="288">
        <f t="shared" si="186"/>
        <v>0</v>
      </c>
      <c r="AS553" s="288">
        <f t="shared" si="186"/>
        <v>0</v>
      </c>
      <c r="AT553" s="288">
        <f t="shared" si="186"/>
        <v>0</v>
      </c>
      <c r="AU553" s="288">
        <f t="shared" si="186"/>
        <v>0</v>
      </c>
      <c r="AV553" s="288">
        <f t="shared" si="186"/>
        <v>0</v>
      </c>
      <c r="AW553" s="288">
        <f t="shared" si="186"/>
        <v>0</v>
      </c>
      <c r="AX553" s="288">
        <f t="shared" si="186"/>
        <v>0</v>
      </c>
      <c r="AY553" s="288">
        <f t="shared" si="186"/>
        <v>0</v>
      </c>
      <c r="AZ553" s="288">
        <f t="shared" si="186"/>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508443</v>
      </c>
      <c r="AN554" s="288">
        <f>SUMPRODUCT($I$432:$I$535,AN432:AN535)</f>
        <v>821976</v>
      </c>
      <c r="AO554" s="288">
        <f>IF(AO431="kW",SUMPRODUCT($U$432:$U$535,$AA$432:$AA$535,AO432:AO535),SUMPRODUCT($I$432:$I$535,AO432:AO535))</f>
        <v>576</v>
      </c>
      <c r="AP554" s="288">
        <f t="shared" ref="AP554:AZ554" si="187">IF(AP431="kW",SUMPRODUCT($U$432:$U$535,$AA$432:$AA$535,AP432:AP535),SUMPRODUCT($I$432:$I$535,AP432:AP535))</f>
        <v>0</v>
      </c>
      <c r="AQ554" s="288">
        <f t="shared" si="187"/>
        <v>0</v>
      </c>
      <c r="AR554" s="288">
        <f t="shared" si="187"/>
        <v>0</v>
      </c>
      <c r="AS554" s="288">
        <f t="shared" si="187"/>
        <v>0</v>
      </c>
      <c r="AT554" s="288">
        <f t="shared" si="187"/>
        <v>0</v>
      </c>
      <c r="AU554" s="288">
        <f t="shared" si="187"/>
        <v>0</v>
      </c>
      <c r="AV554" s="288">
        <f t="shared" si="187"/>
        <v>0</v>
      </c>
      <c r="AW554" s="288">
        <f t="shared" si="187"/>
        <v>0</v>
      </c>
      <c r="AX554" s="288">
        <f t="shared" si="187"/>
        <v>0</v>
      </c>
      <c r="AY554" s="288">
        <f t="shared" si="187"/>
        <v>0</v>
      </c>
      <c r="AZ554" s="288">
        <f t="shared" si="187"/>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506522</v>
      </c>
      <c r="AN555" s="288">
        <f>SUMPRODUCT($J$432:$J$535,AN432:AN535)</f>
        <v>817298.4</v>
      </c>
      <c r="AO555" s="288">
        <f>IF(AO431="kW",SUMPRODUCT($U$432:$U$535,$AB$432:$AB$535,AO432:AO535),SUMPRODUCT($J$432:$J$535,AO432:AO535))</f>
        <v>561.6</v>
      </c>
      <c r="AP555" s="288">
        <f t="shared" ref="AP555:AZ555" si="188">IF(AP431="kW",SUMPRODUCT($U$432:$U$535,$AB$432:$AB$535,AP432:AP535),SUMPRODUCT($J$432:$J$535,AP432:AP535))</f>
        <v>0</v>
      </c>
      <c r="AQ555" s="288">
        <f t="shared" si="188"/>
        <v>0</v>
      </c>
      <c r="AR555" s="288">
        <f t="shared" si="188"/>
        <v>0</v>
      </c>
      <c r="AS555" s="288">
        <f t="shared" si="188"/>
        <v>0</v>
      </c>
      <c r="AT555" s="288">
        <f t="shared" si="188"/>
        <v>0</v>
      </c>
      <c r="AU555" s="288">
        <f t="shared" si="188"/>
        <v>0</v>
      </c>
      <c r="AV555" s="288">
        <f t="shared" si="188"/>
        <v>0</v>
      </c>
      <c r="AW555" s="288">
        <f t="shared" si="188"/>
        <v>0</v>
      </c>
      <c r="AX555" s="288">
        <f t="shared" si="188"/>
        <v>0</v>
      </c>
      <c r="AY555" s="288">
        <f t="shared" si="188"/>
        <v>0</v>
      </c>
      <c r="AZ555" s="288">
        <f t="shared" si="188"/>
        <v>0</v>
      </c>
      <c r="BA555" s="334"/>
    </row>
    <row r="556" spans="2:53" ht="15">
      <c r="B556" s="321" t="s">
        <v>920</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501622</v>
      </c>
      <c r="AN556" s="288">
        <f>SUMPRODUCT($K$432:$K$535,AN432:AN535)</f>
        <v>817298.4</v>
      </c>
      <c r="AO556" s="288">
        <f>IF($AO$431="kW",SUMPRODUCT($U$432:$U$535,$AC$432:$AC$535,AO432:AO535),SUMPRODUCT($K$432:$K$535,AO432:AO535))</f>
        <v>561.6</v>
      </c>
      <c r="AP556" s="288">
        <f t="shared" ref="AP556:AZ556" si="189">IF($AO$431="kW",SUMPRODUCT($U$432:$U$535,$AC$432:$AC$535,AP432:AP535),SUMPRODUCT($K$432:$K$535,AP432:AP535))</f>
        <v>0</v>
      </c>
      <c r="AQ556" s="288">
        <f t="shared" si="189"/>
        <v>0</v>
      </c>
      <c r="AR556" s="288">
        <f t="shared" si="189"/>
        <v>0</v>
      </c>
      <c r="AS556" s="288">
        <f t="shared" si="189"/>
        <v>0</v>
      </c>
      <c r="AT556" s="288">
        <f t="shared" si="189"/>
        <v>0</v>
      </c>
      <c r="AU556" s="288">
        <f t="shared" si="189"/>
        <v>0</v>
      </c>
      <c r="AV556" s="288">
        <f t="shared" si="189"/>
        <v>0</v>
      </c>
      <c r="AW556" s="288">
        <f t="shared" si="189"/>
        <v>0</v>
      </c>
      <c r="AX556" s="288">
        <f t="shared" si="189"/>
        <v>0</v>
      </c>
      <c r="AY556" s="288">
        <f t="shared" si="189"/>
        <v>0</v>
      </c>
      <c r="AZ556" s="288">
        <f t="shared" si="189"/>
        <v>0</v>
      </c>
      <c r="BA556" s="334"/>
    </row>
    <row r="557" spans="2:53" ht="15">
      <c r="B557" s="321" t="s">
        <v>928</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484115</v>
      </c>
      <c r="AN557" s="288">
        <f>SUMPRODUCT($L$432:$L$535,AN432:AN535)</f>
        <v>816238.8</v>
      </c>
      <c r="AO557" s="288">
        <f>IF($AO$431="kW",SUMPRODUCT($U$432:$U$535,$AD$432:$AD$535,AO432:AO535),SUMPRODUCT($L$432:$L$535,AO432:AO535))</f>
        <v>554.4</v>
      </c>
      <c r="AP557" s="288">
        <f t="shared" ref="AP557:AZ557" si="190">IF($AO$431="kW",SUMPRODUCT($U$432:$U$535,$AD$432:$AD$535,AP432:AP535),SUMPRODUCT($L$432:$L$535,AP432:AP535))</f>
        <v>0</v>
      </c>
      <c r="AQ557" s="288">
        <f t="shared" si="190"/>
        <v>0</v>
      </c>
      <c r="AR557" s="288">
        <f t="shared" si="190"/>
        <v>0</v>
      </c>
      <c r="AS557" s="288">
        <f t="shared" si="190"/>
        <v>0</v>
      </c>
      <c r="AT557" s="288">
        <f t="shared" si="190"/>
        <v>0</v>
      </c>
      <c r="AU557" s="288">
        <f t="shared" si="190"/>
        <v>0</v>
      </c>
      <c r="AV557" s="288">
        <f t="shared" si="190"/>
        <v>0</v>
      </c>
      <c r="AW557" s="288">
        <f t="shared" si="190"/>
        <v>0</v>
      </c>
      <c r="AX557" s="288">
        <f t="shared" si="190"/>
        <v>0</v>
      </c>
      <c r="AY557" s="288">
        <f t="shared" si="190"/>
        <v>0</v>
      </c>
      <c r="AZ557" s="288">
        <f t="shared" si="190"/>
        <v>0</v>
      </c>
      <c r="BA557" s="334"/>
    </row>
    <row r="558" spans="2:53" ht="15">
      <c r="B558" s="321" t="s">
        <v>929</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450894</v>
      </c>
      <c r="AN558" s="288">
        <f>SUMPRODUCT($M$432:$M$535,AN432:AN535)</f>
        <v>796174.8</v>
      </c>
      <c r="AO558" s="288">
        <f>IF($AO$431="kW",SUMPRODUCT($U$432:$U$535,$AE$432:$AE$535,AO432:AO535),SUMPRODUCT($M$432:$M$535,AO432:AO535))</f>
        <v>511.2</v>
      </c>
      <c r="AP558" s="288">
        <f t="shared" ref="AP558:AZ558" si="191">IF($AO$431="kW",SUMPRODUCT($U$432:$U$535,$AE$432:$AE$535,AP432:AP535),SUMPRODUCT($M$432:$M$535,AP432:AP535))</f>
        <v>0</v>
      </c>
      <c r="AQ558" s="288">
        <f t="shared" si="191"/>
        <v>0</v>
      </c>
      <c r="AR558" s="288">
        <f t="shared" si="191"/>
        <v>0</v>
      </c>
      <c r="AS558" s="288">
        <f t="shared" si="191"/>
        <v>0</v>
      </c>
      <c r="AT558" s="288">
        <f t="shared" si="191"/>
        <v>0</v>
      </c>
      <c r="AU558" s="288">
        <f t="shared" si="191"/>
        <v>0</v>
      </c>
      <c r="AV558" s="288">
        <f t="shared" si="191"/>
        <v>0</v>
      </c>
      <c r="AW558" s="288">
        <f t="shared" si="191"/>
        <v>0</v>
      </c>
      <c r="AX558" s="288">
        <f t="shared" si="191"/>
        <v>0</v>
      </c>
      <c r="AY558" s="288">
        <f t="shared" si="191"/>
        <v>0</v>
      </c>
      <c r="AZ558" s="288">
        <f t="shared" si="191"/>
        <v>0</v>
      </c>
      <c r="BA558" s="334"/>
    </row>
    <row r="559" spans="2:53" ht="15" hidden="1">
      <c r="B559" s="321" t="s">
        <v>930</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0</v>
      </c>
      <c r="AN559" s="288">
        <f>SUMPRODUCT($N$432:$N$535,AN432:AN535)</f>
        <v>0</v>
      </c>
      <c r="AO559" s="288">
        <f>IF($AO$431="kW",SUMPRODUCT($U$432:$U$535,$AF$432:$AF$535,AO432:AO535),SUMPRODUCT($N$432:$N$535,AO432:AO535))</f>
        <v>511.2</v>
      </c>
      <c r="AP559" s="288">
        <f t="shared" ref="AP559:AZ559" si="192">IF($AO$431="kW",SUMPRODUCT($U$432:$U$535,$AF$432:$AF$535,AP432:AP535),SUMPRODUCT($N$432:$N$535,AP432:AP535))</f>
        <v>0</v>
      </c>
      <c r="AQ559" s="288">
        <f t="shared" si="192"/>
        <v>0</v>
      </c>
      <c r="AR559" s="288">
        <f t="shared" si="192"/>
        <v>0</v>
      </c>
      <c r="AS559" s="288">
        <f t="shared" si="192"/>
        <v>0</v>
      </c>
      <c r="AT559" s="288">
        <f t="shared" si="192"/>
        <v>0</v>
      </c>
      <c r="AU559" s="288">
        <f t="shared" si="192"/>
        <v>0</v>
      </c>
      <c r="AV559" s="288">
        <f t="shared" si="192"/>
        <v>0</v>
      </c>
      <c r="AW559" s="288">
        <f t="shared" si="192"/>
        <v>0</v>
      </c>
      <c r="AX559" s="288">
        <f t="shared" si="192"/>
        <v>0</v>
      </c>
      <c r="AY559" s="288">
        <f t="shared" si="192"/>
        <v>0</v>
      </c>
      <c r="AZ559" s="288">
        <f t="shared" si="192"/>
        <v>0</v>
      </c>
      <c r="BA559" s="334"/>
    </row>
    <row r="560" spans="2:53" ht="15" hidden="1">
      <c r="B560" s="321" t="s">
        <v>931</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0</v>
      </c>
      <c r="AN560" s="288">
        <f>SUMPRODUCT($O$432:$O$535,AN432:AN535)</f>
        <v>0</v>
      </c>
      <c r="AO560" s="288">
        <f>IF($AO$431="kW",SUMPRODUCT($U$432:$U$535,$AG$432:$AG$535,AO432:AO535),SUMPRODUCT($O$432:$O$535,AO432:AO535))</f>
        <v>511.2</v>
      </c>
      <c r="AP560" s="288">
        <f t="shared" ref="AP560:AZ560" si="193">IF($AO$431="kW",SUMPRODUCT($U$432:$U$535,$AG$432:$AG$535,AP432:AP535),SUMPRODUCT($O$432:$O$535,AP432:AP535))</f>
        <v>0</v>
      </c>
      <c r="AQ560" s="288">
        <f t="shared" si="193"/>
        <v>0</v>
      </c>
      <c r="AR560" s="288">
        <f t="shared" si="193"/>
        <v>0</v>
      </c>
      <c r="AS560" s="288">
        <f t="shared" si="193"/>
        <v>0</v>
      </c>
      <c r="AT560" s="288">
        <f t="shared" si="193"/>
        <v>0</v>
      </c>
      <c r="AU560" s="288">
        <f t="shared" si="193"/>
        <v>0</v>
      </c>
      <c r="AV560" s="288">
        <f t="shared" si="193"/>
        <v>0</v>
      </c>
      <c r="AW560" s="288">
        <f t="shared" si="193"/>
        <v>0</v>
      </c>
      <c r="AX560" s="288">
        <f t="shared" si="193"/>
        <v>0</v>
      </c>
      <c r="AY560" s="288">
        <f t="shared" si="193"/>
        <v>0</v>
      </c>
      <c r="AZ560" s="288">
        <f t="shared" si="193"/>
        <v>0</v>
      </c>
      <c r="BA560" s="334"/>
    </row>
    <row r="561" spans="2:53" ht="15" hidden="1">
      <c r="B561" s="321" t="s">
        <v>932</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0</v>
      </c>
      <c r="AN561" s="288">
        <f>SUMPRODUCT($P$432:$P$535,AN432:AN535)</f>
        <v>0</v>
      </c>
      <c r="AO561" s="288">
        <f>IF($AO$431="kW",SUMPRODUCT($U$432:$U$535,$AH$432:$AH$535,AO432:AO535),SUMPRODUCT($P$432:$P$535,AO432:AO535))</f>
        <v>511.2</v>
      </c>
      <c r="AP561" s="288">
        <f t="shared" ref="AP561:AZ561" si="194">IF($AO$431="kW",SUMPRODUCT($U$432:$U$535,$AH$432:$AH$535,AP432:AP535),SUMPRODUCT($P$432:$P$535,AP432:AP535))</f>
        <v>0</v>
      </c>
      <c r="AQ561" s="288">
        <f t="shared" si="194"/>
        <v>0</v>
      </c>
      <c r="AR561" s="288">
        <f t="shared" si="194"/>
        <v>0</v>
      </c>
      <c r="AS561" s="288">
        <f t="shared" si="194"/>
        <v>0</v>
      </c>
      <c r="AT561" s="288">
        <f t="shared" si="194"/>
        <v>0</v>
      </c>
      <c r="AU561" s="288">
        <f t="shared" si="194"/>
        <v>0</v>
      </c>
      <c r="AV561" s="288">
        <f t="shared" si="194"/>
        <v>0</v>
      </c>
      <c r="AW561" s="288">
        <f t="shared" si="194"/>
        <v>0</v>
      </c>
      <c r="AX561" s="288">
        <f t="shared" si="194"/>
        <v>0</v>
      </c>
      <c r="AY561" s="288">
        <f t="shared" si="194"/>
        <v>0</v>
      </c>
      <c r="AZ561" s="288">
        <f t="shared" si="194"/>
        <v>0</v>
      </c>
      <c r="BA561" s="334"/>
    </row>
    <row r="562" spans="2:53" ht="15" hidden="1">
      <c r="B562" s="377" t="s">
        <v>927</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0</v>
      </c>
      <c r="AN562" s="323">
        <f>SUMPRODUCT($Q$432:$Q$535,AN432:AN535)</f>
        <v>0</v>
      </c>
      <c r="AO562" s="323">
        <f>IF($AO$431="kW",SUMPRODUCT($U$432:$U$535,$AI$432:$AI$535,AO432:AO535),SUMPRODUCT($Q$432:$Q$535,AO432:AO535))</f>
        <v>511.2</v>
      </c>
      <c r="AP562" s="323">
        <f t="shared" ref="AP562:AZ562" si="195">IF($AO$431="kW",SUMPRODUCT($U$432:$U$535,$AI$432:$AI$535,AP432:AP535),SUMPRODUCT($Q$432:$Q$535,AP432:AP535))</f>
        <v>0</v>
      </c>
      <c r="AQ562" s="323">
        <f t="shared" si="195"/>
        <v>0</v>
      </c>
      <c r="AR562" s="323">
        <f t="shared" si="195"/>
        <v>0</v>
      </c>
      <c r="AS562" s="323">
        <f t="shared" si="195"/>
        <v>0</v>
      </c>
      <c r="AT562" s="323">
        <f t="shared" si="195"/>
        <v>0</v>
      </c>
      <c r="AU562" s="323">
        <f t="shared" si="195"/>
        <v>0</v>
      </c>
      <c r="AV562" s="323">
        <f t="shared" si="195"/>
        <v>0</v>
      </c>
      <c r="AW562" s="323">
        <f t="shared" si="195"/>
        <v>0</v>
      </c>
      <c r="AX562" s="323">
        <f t="shared" si="195"/>
        <v>0</v>
      </c>
      <c r="AY562" s="323">
        <f t="shared" si="195"/>
        <v>0</v>
      </c>
      <c r="AZ562" s="323">
        <f t="shared" si="195"/>
        <v>0</v>
      </c>
      <c r="BA562" s="382"/>
    </row>
    <row r="563" spans="2:53" ht="22.5" customHeight="1">
      <c r="B563" s="364" t="s">
        <v>578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4"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5"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D6B06386192847ADF410DEAE6B297E" ma:contentTypeVersion="3" ma:contentTypeDescription="Create a new document." ma:contentTypeScope="" ma:versionID="603ed1485f7a5e0e32221ba0087495c3">
  <xsd:schema xmlns:xsd="http://www.w3.org/2001/XMLSchema" xmlns:xs="http://www.w3.org/2001/XMLSchema" xmlns:p="http://schemas.microsoft.com/office/2006/metadata/properties" xmlns:ns2="2bc3004b-9ad1-483e-becf-bfd5ad8c6084" xmlns:ns3="6e4e78ed-e166-45ed-a3c0-ce5675481b40" targetNamespace="http://schemas.microsoft.com/office/2006/metadata/properties" ma:root="true" ma:fieldsID="cc12a37f0d7d71a8daab4492a1e3e73f" ns2:_="" ns3:_="">
    <xsd:import namespace="2bc3004b-9ad1-483e-becf-bfd5ad8c6084"/>
    <xsd:import namespace="6e4e78ed-e166-45ed-a3c0-ce5675481b40"/>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4e78ed-e166-45ed-a3c0-ce5675481b40" elementFormDefault="qualified">
    <xsd:import namespace="http://schemas.microsoft.com/office/2006/documentManagement/types"/>
    <xsd:import namespace="http://schemas.microsoft.com/office/infopath/2007/PartnerControls"/>
    <xsd:element name="Description0" ma:index="11" nillable="true" ma:displayName="Description" ma:internalName="Description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escription0 xmlns="6e4e78ed-e166-45ed-a3c0-ce5675481b40" xsi:nil="true"/>
    <_dlc_DocId xmlns="2bc3004b-9ad1-483e-becf-bfd5ad8c6084">6YNFE3WTN53P-1555404203-970</_dlc_DocId>
    <_dlc_DocIdUrl xmlns="2bc3004b-9ad1-483e-becf-bfd5ad8c6084">
      <Url>https://epcorweb/en-ca/departments/natgas/sites/ON/ONReg/_layouts/15/DocIdRedir.aspx?ID=6YNFE3WTN53P-1555404203-970</Url>
      <Description>6YNFE3WTN53P-1555404203-970</Description>
    </_dlc_DocIdUrl>
  </documentManagement>
</p:properties>
</file>

<file path=customXml/itemProps1.xml><?xml version="1.0" encoding="utf-8"?>
<ds:datastoreItem xmlns:ds="http://schemas.openxmlformats.org/officeDocument/2006/customXml" ds:itemID="{35D682A1-188A-4356-A2A2-FE0DF04FAB9A}"/>
</file>

<file path=customXml/itemProps2.xml><?xml version="1.0" encoding="utf-8"?>
<ds:datastoreItem xmlns:ds="http://schemas.openxmlformats.org/officeDocument/2006/customXml" ds:itemID="{D4B32621-AE00-46F6-B7B8-E39DFB40B5F7}"/>
</file>

<file path=customXml/itemProps3.xml><?xml version="1.0" encoding="utf-8"?>
<ds:datastoreItem xmlns:ds="http://schemas.openxmlformats.org/officeDocument/2006/customXml" ds:itemID="{4ED77011-6E2D-4469-B207-441B660A70D8}"/>
</file>

<file path=customXml/itemProps4.xml><?xml version="1.0" encoding="utf-8"?>
<ds:datastoreItem xmlns:ds="http://schemas.openxmlformats.org/officeDocument/2006/customXml" ds:itemID="{FC98379E-D66B-47F3-8FA3-80C0FAB130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Hesselink, Tim</cp:lastModifiedBy>
  <cp:lastPrinted>2017-05-24T00:43:43Z</cp:lastPrinted>
  <dcterms:created xsi:type="dcterms:W3CDTF">2012-03-05T18:56:04Z</dcterms:created>
  <dcterms:modified xsi:type="dcterms:W3CDTF">2022-08-10T18:38:19Z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0x01010092D6B06386192847ADF410DEAE6B297E</vt:lpwstr>
  </property>
  <property fmtid="{D5CDD505-2E9C-101B-9397-08002B2CF9AE}" pid="3" name="_dlc_DocIdItemGuid">
    <vt:lpwstr>7ebd524f-4a7f-44b1-8328-8e3d0e863197</vt:lpwstr>
  </property>
</Properties>
</file>