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30" documentId="8_{31BA48E4-F397-42FC-BA25-22EBE4517336}" xr6:coauthVersionLast="47" xr6:coauthVersionMax="47" xr10:uidLastSave="{200C2982-A896-4038-830D-A09C39D851D2}"/>
  <bookViews>
    <workbookView xWindow="-28920" yWindow="-120" windowWidth="29040" windowHeight="15840" tabRatio="723" xr2:uid="{FE3FB377-3DF1-4626-BFF4-124144699B04}"/>
  </bookViews>
  <sheets>
    <sheet name="2018-2021 Historical Tax" sheetId="1" r:id="rId1"/>
    <sheet name="2018-2021 Historical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__N4">'[1]Revenue Forecast_Chg'!#REF!</definedName>
    <definedName name="____N6">'[1]Revenue Forecast_Old'!#REF!</definedName>
    <definedName name="____SUM1">#N/A</definedName>
    <definedName name="____SUM2">#REF!</definedName>
    <definedName name="____SUM3">[2]OPEB!$A$1:$G$45</definedName>
    <definedName name="___N4">'[1]Revenue Forecast_Chg'!#REF!</definedName>
    <definedName name="___N6">'[1]Revenue Forecast_Old'!#REF!</definedName>
    <definedName name="___SUM1">#N/A</definedName>
    <definedName name="___SUM2">#REF!</definedName>
    <definedName name="___SUM3">[2]OPEB!$A$1:$G$45</definedName>
    <definedName name="__FDS_HYPERLINK_TOGGLE_STATE__">"ON"</definedName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N4">'[1]Revenue Forecast_Chg'!#REF!</definedName>
    <definedName name="_N6">'[1]Revenue Forecast_Old'!#REF!</definedName>
    <definedName name="_Order1">0</definedName>
    <definedName name="_RegAsset">'[3]4.6 Reg Assets (Oct)'!$A$1:$AN$58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SD">#REF!</definedName>
    <definedName name="ASOFDATE">#REF!</definedName>
    <definedName name="BUV">#REF!</definedName>
    <definedName name="CIQWBGuid">"099de4d7-8cd5-44af-9805-857947de0081"</definedName>
    <definedName name="CYData">#REF!</definedName>
    <definedName name="DecData">'[30]Dec TB'!$A$1:$E$1460</definedName>
    <definedName name="DecTB">'[3]C.1 CY TB (Dec)'!$A$1:$E$1460</definedName>
    <definedName name="DeptID">#REF!</definedName>
    <definedName name="DirectLoad">'[31]Dx_Tariff&amp;COP'!#REF!</definedName>
    <definedName name="DirectRate">#REF!</definedName>
    <definedName name="DME_BeforeCloseCompleted">"False"</definedName>
    <definedName name="DollarFormat">#REF!</definedName>
    <definedName name="DollarFormat_Area">#REF!</definedName>
    <definedName name="DXDepr99">#REF!</definedName>
    <definedName name="DxOp">#REF!</definedName>
    <definedName name="ELDCLoad">'[31]Dx_Tariff&amp;COP'!#REF!</definedName>
    <definedName name="ELDCRate">#REF!</definedName>
    <definedName name="exclude">#REF!</definedName>
    <definedName name="FA2a_lookup">'[32] SUPPORT 2 -FA CONT GROUP SCHD '!$C$42:$K$56</definedName>
    <definedName name="Factor">#REF!</definedName>
    <definedName name="FebActRetail">'[21]Total from CSS (Retail and MEU)'!$A$9:$X$80</definedName>
    <definedName name="First_Page">#REF!</definedName>
    <definedName name="Footer">#REF!</definedName>
    <definedName name="FVRate0">'[33]Input - Proj Info'!$K$113</definedName>
    <definedName name="FVRate1">'[33]Input - Proj Info'!$K$114</definedName>
    <definedName name="FVRate2">'[33]Input - Proj Info'!$K$115</definedName>
    <definedName name="FVRate3">'[33]Input - Proj Info'!$K$116</definedName>
    <definedName name="FVRate4">'[33]Input - Proj Info'!$K$117</definedName>
    <definedName name="glbal_accdep">'[34]pivot_glbal_fed cont fa grp'!$A$23:$G$37</definedName>
    <definedName name="glbal_cip">'[34]pivot_glbal_fed cont fa grp'!$A$39:$G$54</definedName>
    <definedName name="glbal_fixedassets">'[34]pivot_glbal_fed cont fa grp'!$A$8:$G$22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_SERVICE_ADDS">#REF!</definedName>
    <definedName name="Input">'[35]Input Sheet'!$A$7:$E$42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42250.6318865741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nguage">#REF!</definedName>
    <definedName name="LDC">'[31]Dx_Tariff&amp;COP'!#REF!</definedName>
    <definedName name="LDCkWh">'[31]Dx_Tariff&amp;COP'!#REF!</definedName>
    <definedName name="LDCkWh2">'[31]Dx_Tariff&amp;COP'!#REF!</definedName>
    <definedName name="LDCkWh3">'[31]Dx_Tariff&amp;COP'!#REF!</definedName>
    <definedName name="LDCLoads">'[31]Dx_Tariff&amp;COP'!#REF!</definedName>
    <definedName name="LDCRates">#REF!</definedName>
    <definedName name="LDCRates2">#REF!</definedName>
    <definedName name="ListOffset">1</definedName>
    <definedName name="LoadForecast">'[31]Dx_Tariff&amp;COP'!#REF!</definedName>
    <definedName name="Loads">'[31]Dx_Tariff&amp;COP'!#REF!</definedName>
    <definedName name="LYN">#REF!</definedName>
    <definedName name="Max_Mat">#REF!</definedName>
    <definedName name="MEULoads">'[31]Dx_Tariff&amp;COP'!#REF!</definedName>
    <definedName name="MEUR">#REF!</definedName>
    <definedName name="MEURates">#REF!</definedName>
    <definedName name="MEURTXLoad">'[31]Dx_Tariff&amp;COP'!#REF!</definedName>
    <definedName name="MEURTXRate">#REF!</definedName>
    <definedName name="Model_Accounts">'[35]Active Accounts'!$B$11:$B$457</definedName>
    <definedName name="Month">'[36]Month Identifier'!$B$1</definedName>
    <definedName name="MONTHS">#REF!</definedName>
    <definedName name="NELDC_kWhs">#REF!</definedName>
    <definedName name="NNELDCkWhs">'[31]Dx_Tariff&amp;COP'!#REF!</definedName>
    <definedName name="NR_RPY_CI_Mkt_02">'[37]13. Headcount Forecast'!#REF!</definedName>
    <definedName name="NR_RPY_CI_Mkt_03">'[37]13. Headcount Forecast'!#REF!</definedName>
    <definedName name="NR_RPY_CI_OHE_02">'[37]13. Headcount Forecast'!#REF!</definedName>
    <definedName name="NR_RPY_CI_OHE_03">'[37]13. Headcount Forecast'!#REF!</definedName>
    <definedName name="NR_RPY_CI_OHE_04">'[37]13. Headcount Forecast'!#REF!</definedName>
    <definedName name="NR_RPY_CI_OHE_05">'[37]13. Headcount Forecast'!#REF!</definedName>
    <definedName name="NR_RPY_CI_OHE_06">'[37]13. Headcount Forecast'!#REF!</definedName>
    <definedName name="NR_RPY_CI_OHE_07">'[37]13. Headcount Forecast'!#REF!</definedName>
    <definedName name="NR_RPY_CI_OHE_08">'[37]13. Headcount Forecast'!#REF!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"'[February 2003 Trial Balance March 6-2003.xls]Trial_Balance'!$CD$599"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BUSINESS_UNIT">"BUS_UNIT_TBL_GL"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ld_Print_Area_A">#REF!</definedName>
    <definedName name="overhead">'[33]Input - Proj Info'!$I$148</definedName>
    <definedName name="Page_Count">#REF!</definedName>
    <definedName name="Percent_Area">[38]Trial_Balance!$I$15:$I$50,[38]Trial_Balance!$N$15:$N$50,[38]Trial_Balance!$X$15:$X$50,[38]Trial_Balance!$AC$15:$AC$50</definedName>
    <definedName name="_xlnm.Print_Area" localSheetId="0">'2018-2021 Historical Tax'!$A$1:$C$54</definedName>
    <definedName name="_xlnm.Print_Area">#REF!</definedName>
    <definedName name="Print_List">#REF!</definedName>
    <definedName name="PRINT_OPTIONS">#REF!</definedName>
    <definedName name="Print_Preview">#REF!</definedName>
    <definedName name="PYAccounts">#REF!</definedName>
    <definedName name="PYData">#REF!</definedName>
    <definedName name="q1bpe">'[39]q1 2002'!$A$15:$F$21</definedName>
    <definedName name="RateLookup">#REF!</definedName>
    <definedName name="RatesScenarios">[40]Fcst!#REF!</definedName>
    <definedName name="RBU">#REF!</definedName>
    <definedName name="Recalculation_Flag">#REF!</definedName>
    <definedName name="RetailRates">#REF!</definedName>
    <definedName name="REVERSAL_VAL">'[41]valid values'!$AB$2:$AB$3</definedName>
    <definedName name="RID">[38]Trial_Balance!#REF!</definedName>
    <definedName name="RMDepr">#REF!</definedName>
    <definedName name="RPY_CI_Reg_Mkt_02">'[37]13. Headcount Forecast'!#REF!</definedName>
    <definedName name="RPY_CI_Reg_Mkt_03">'[37]13. Headcount Forecast'!#REF!</definedName>
    <definedName name="RPY_CI_Reg_OHE_02">'[37]13. Headcount Forecast'!#REF!</definedName>
    <definedName name="RPY_CI_Reg_OHE_03">'[37]13. Headcount Forecast'!#REF!</definedName>
    <definedName name="RPY_CI_Reg_OHE_04">'[37]13. Headcount Forecast'!#REF!</definedName>
    <definedName name="RPY_CI_Reg_OHE_05">'[37]13. Headcount Forecast'!#REF!</definedName>
    <definedName name="RPY_CI_Reg_OHE_06">'[37]13. Headcount Forecast'!#REF!</definedName>
    <definedName name="RPY_CI_Reg_OHE_07">'[37]13. Headcount Forecast'!#REF!</definedName>
    <definedName name="RPY_CI_Reg_OHE_08">'[37]13. Headcount Forecast'!#REF!</definedName>
    <definedName name="SCN">#REF!</definedName>
    <definedName name="servco_switch">#REF!</definedName>
    <definedName name="SFV">#REF!</definedName>
    <definedName name="ss">{"'2003 05 15'!$W$11:$AI$18","'2003 05 15'!$A$1:$V$30"}</definedName>
    <definedName name="START_YR">'[33]Input - Proj Info'!$M$27</definedName>
    <definedName name="Summary">#REF!</definedName>
    <definedName name="taxrate06">'[42]Tony Paul'!#REF!</definedName>
    <definedName name="taxrate08">'[42]Tony Paul'!#REF!</definedName>
    <definedName name="taxrate09">'[42]Tony Paul'!#REF!</definedName>
    <definedName name="taxrate10">'[42]Tony Paul'!#REF!</definedName>
    <definedName name="Title1">#REF!</definedName>
    <definedName name="Title2">#REF!</definedName>
    <definedName name="Title3">#REF!</definedName>
    <definedName name="TXLDCLoad">'[31]Dx_Tariff&amp;COP'!#REF!</definedName>
    <definedName name="TXLDCRate">#REF!</definedName>
    <definedName name="TxOp">#REF!</definedName>
    <definedName name="Update_Date">'[37]2. Index'!$M$2</definedName>
    <definedName name="usofa">'[43]usofa mapping for brampton'!$A$2:$C$1688</definedName>
    <definedName name="wageinfl06">[42]Summary!#REF!</definedName>
    <definedName name="wageinfl08">[42]Summary!#REF!</definedName>
    <definedName name="wageinfl09">[42]Summary!#REF!</definedName>
    <definedName name="wageinfl10">[42]Summary!#REF!</definedName>
    <definedName name="wageinfla09">[42]Summary!#REF!</definedName>
    <definedName name="wageinfla10">[42]Summary!#REF!</definedName>
    <definedName name="Ytd_620260_620264_in_BMO_ta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2" l="1"/>
  <c r="D108" i="2"/>
  <c r="E108" i="2"/>
  <c r="B108" i="2"/>
  <c r="C96" i="2"/>
  <c r="D96" i="2" s="1"/>
  <c r="E96" i="2" s="1"/>
  <c r="O41" i="1" l="1"/>
  <c r="O40" i="1"/>
  <c r="O42" i="1" s="1"/>
  <c r="O45" i="1" s="1"/>
  <c r="L41" i="1"/>
  <c r="L40" i="1"/>
  <c r="L42" i="1" s="1"/>
  <c r="L45" i="1" s="1"/>
  <c r="I41" i="1"/>
  <c r="I40" i="1"/>
  <c r="I42" i="1" s="1"/>
  <c r="I45" i="1" s="1"/>
  <c r="F42" i="1"/>
  <c r="F45" i="1" s="1"/>
  <c r="F41" i="1"/>
  <c r="F40" i="1"/>
  <c r="F27" i="1"/>
  <c r="I27" i="1"/>
  <c r="L27" i="1"/>
  <c r="O27" i="1"/>
  <c r="O33" i="1"/>
  <c r="L33" i="1"/>
  <c r="I33" i="1"/>
  <c r="F33" i="1"/>
  <c r="F35" i="1" s="1"/>
  <c r="F37" i="1" s="1"/>
  <c r="E86" i="2"/>
  <c r="D83" i="2"/>
  <c r="C86" i="2"/>
  <c r="I66" i="2"/>
  <c r="E66" i="2"/>
  <c r="C66" i="2"/>
  <c r="I46" i="2"/>
  <c r="E46" i="2"/>
  <c r="C46" i="2"/>
  <c r="L60" i="1"/>
  <c r="L61" i="1" s="1"/>
  <c r="I60" i="1"/>
  <c r="O49" i="1"/>
  <c r="L49" i="1"/>
  <c r="I49" i="1"/>
  <c r="F49" i="1"/>
  <c r="F60" i="1"/>
  <c r="F61" i="1" s="1"/>
  <c r="O6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O35" i="1" l="1"/>
  <c r="O37" i="1" s="1"/>
  <c r="I35" i="1"/>
  <c r="I37" i="1" s="1"/>
  <c r="L35" i="1"/>
  <c r="L37" i="1" s="1"/>
  <c r="F83" i="2"/>
  <c r="H83" i="2" s="1"/>
  <c r="O60" i="1"/>
  <c r="O61" i="1" s="1"/>
  <c r="O65" i="1"/>
  <c r="F64" i="1"/>
  <c r="F65" i="1" s="1"/>
  <c r="I64" i="1"/>
  <c r="I65" i="1" s="1"/>
  <c r="L64" i="1"/>
  <c r="L65" i="1" s="1"/>
  <c r="I61" i="1"/>
  <c r="J83" i="2" l="1"/>
  <c r="I86" i="2" l="1"/>
  <c r="C27" i="2" l="1"/>
  <c r="D13" i="2" l="1"/>
  <c r="D23" i="2"/>
  <c r="D14" i="2"/>
  <c r="D15" i="2"/>
  <c r="D26" i="2"/>
  <c r="D18" i="2"/>
  <c r="D17" i="2"/>
  <c r="D22" i="2"/>
  <c r="D25" i="2"/>
  <c r="D21" i="2"/>
  <c r="D19" i="2"/>
  <c r="D20" i="2"/>
  <c r="D16" i="2"/>
  <c r="D24" i="2"/>
  <c r="F15" i="2" l="1"/>
  <c r="H15" i="2" s="1"/>
  <c r="I15" i="2" s="1"/>
  <c r="B34" i="2" s="1"/>
  <c r="D34" i="2" s="1"/>
  <c r="E27" i="2"/>
  <c r="F19" i="2"/>
  <c r="H19" i="2" s="1"/>
  <c r="I19" i="2" s="1"/>
  <c r="B38" i="2" s="1"/>
  <c r="D38" i="2" s="1"/>
  <c r="F17" i="2"/>
  <c r="H17" i="2" s="1"/>
  <c r="I17" i="2" s="1"/>
  <c r="B36" i="2" s="1"/>
  <c r="D36" i="2" s="1"/>
  <c r="F14" i="2"/>
  <c r="H14" i="2" s="1"/>
  <c r="I14" i="2" s="1"/>
  <c r="B33" i="2" s="1"/>
  <c r="D33" i="2" s="1"/>
  <c r="F24" i="2"/>
  <c r="H24" i="2" s="1"/>
  <c r="I24" i="2" s="1"/>
  <c r="B43" i="2" s="1"/>
  <c r="D43" i="2" s="1"/>
  <c r="F21" i="2"/>
  <c r="H21" i="2" s="1"/>
  <c r="I21" i="2" s="1"/>
  <c r="B40" i="2" s="1"/>
  <c r="D40" i="2" s="1"/>
  <c r="F18" i="2"/>
  <c r="H18" i="2" s="1"/>
  <c r="I18" i="2" s="1"/>
  <c r="B37" i="2" s="1"/>
  <c r="D37" i="2" s="1"/>
  <c r="F23" i="2"/>
  <c r="H23" i="2" s="1"/>
  <c r="I23" i="2" s="1"/>
  <c r="B42" i="2" s="1"/>
  <c r="D42" i="2" s="1"/>
  <c r="I20" i="2"/>
  <c r="B39" i="2" s="1"/>
  <c r="D39" i="2" s="1"/>
  <c r="F20" i="2"/>
  <c r="F16" i="2"/>
  <c r="H16" i="2" s="1"/>
  <c r="I16" i="2" s="1"/>
  <c r="B35" i="2" s="1"/>
  <c r="D35" i="2" s="1"/>
  <c r="F25" i="2"/>
  <c r="H25" i="2" s="1"/>
  <c r="I25" i="2" s="1"/>
  <c r="B44" i="2" s="1"/>
  <c r="D44" i="2" s="1"/>
  <c r="F26" i="2"/>
  <c r="H26" i="2" s="1"/>
  <c r="I26" i="2" s="1"/>
  <c r="B45" i="2" s="1"/>
  <c r="D45" i="2" s="1"/>
  <c r="D27" i="2"/>
  <c r="F13" i="2"/>
  <c r="F22" i="2"/>
  <c r="H22" i="2" s="1"/>
  <c r="I22" i="2" s="1"/>
  <c r="B41" i="2" s="1"/>
  <c r="D41" i="2" s="1"/>
  <c r="B27" i="2"/>
  <c r="F45" i="2" l="1"/>
  <c r="H45" i="2" s="1"/>
  <c r="J45" i="2" s="1"/>
  <c r="B65" i="2" s="1"/>
  <c r="D65" i="2" s="1"/>
  <c r="F44" i="2"/>
  <c r="H44" i="2" s="1"/>
  <c r="J44" i="2" s="1"/>
  <c r="B64" i="2" s="1"/>
  <c r="D64" i="2" s="1"/>
  <c r="F35" i="2"/>
  <c r="H35" i="2" s="1"/>
  <c r="J35" i="2" s="1"/>
  <c r="B55" i="2" s="1"/>
  <c r="D55" i="2" s="1"/>
  <c r="F36" i="2"/>
  <c r="H36" i="2" s="1"/>
  <c r="J36" i="2" s="1"/>
  <c r="B56" i="2" s="1"/>
  <c r="D56" i="2" s="1"/>
  <c r="F42" i="2"/>
  <c r="H42" i="2" s="1"/>
  <c r="J42" i="2" s="1"/>
  <c r="B62" i="2" s="1"/>
  <c r="D62" i="2" s="1"/>
  <c r="F38" i="2"/>
  <c r="H38" i="2" s="1"/>
  <c r="J38" i="2" s="1"/>
  <c r="B58" i="2" s="1"/>
  <c r="D58" i="2" s="1"/>
  <c r="F37" i="2"/>
  <c r="H37" i="2" s="1"/>
  <c r="J37" i="2" s="1"/>
  <c r="B57" i="2" s="1"/>
  <c r="D57" i="2" s="1"/>
  <c r="F41" i="2"/>
  <c r="H41" i="2" s="1"/>
  <c r="J41" i="2" s="1"/>
  <c r="B61" i="2" s="1"/>
  <c r="D61" i="2" s="1"/>
  <c r="F40" i="2"/>
  <c r="H40" i="2" s="1"/>
  <c r="J40" i="2" s="1"/>
  <c r="B60" i="2" s="1"/>
  <c r="D60" i="2" s="1"/>
  <c r="F34" i="2"/>
  <c r="H34" i="2" s="1"/>
  <c r="J34" i="2" s="1"/>
  <c r="B54" i="2" s="1"/>
  <c r="D54" i="2" s="1"/>
  <c r="F33" i="2"/>
  <c r="H33" i="2" s="1"/>
  <c r="J33" i="2" s="1"/>
  <c r="B53" i="2" s="1"/>
  <c r="D53" i="2" s="1"/>
  <c r="F27" i="2"/>
  <c r="H13" i="2"/>
  <c r="F43" i="2"/>
  <c r="H43" i="2" s="1"/>
  <c r="J43" i="2" s="1"/>
  <c r="B63" i="2" s="1"/>
  <c r="D63" i="2" s="1"/>
  <c r="J39" i="2"/>
  <c r="B59" i="2" s="1"/>
  <c r="D59" i="2" s="1"/>
  <c r="F39" i="2"/>
  <c r="F58" i="2" l="1"/>
  <c r="H58" i="2" s="1"/>
  <c r="J58" i="2" s="1"/>
  <c r="B77" i="2" s="1"/>
  <c r="D77" i="2" s="1"/>
  <c r="F53" i="2"/>
  <c r="H53" i="2" s="1"/>
  <c r="J53" i="2" s="1"/>
  <c r="B72" i="2" s="1"/>
  <c r="D72" i="2" s="1"/>
  <c r="F56" i="2"/>
  <c r="H56" i="2" s="1"/>
  <c r="J56" i="2" s="1"/>
  <c r="B75" i="2" s="1"/>
  <c r="D75" i="2" s="1"/>
  <c r="F55" i="2"/>
  <c r="H55" i="2" s="1"/>
  <c r="J55" i="2" s="1"/>
  <c r="B74" i="2" s="1"/>
  <c r="D74" i="2" s="1"/>
  <c r="F64" i="2"/>
  <c r="H64" i="2" s="1"/>
  <c r="J64" i="2" s="1"/>
  <c r="B84" i="2" s="1"/>
  <c r="D84" i="2" s="1"/>
  <c r="F61" i="2"/>
  <c r="H61" i="2" s="1"/>
  <c r="J61" i="2" s="1"/>
  <c r="B80" i="2" s="1"/>
  <c r="D80" i="2" s="1"/>
  <c r="F54" i="2"/>
  <c r="H54" i="2" s="1"/>
  <c r="J54" i="2" s="1"/>
  <c r="B73" i="2" s="1"/>
  <c r="D73" i="2" s="1"/>
  <c r="F57" i="2"/>
  <c r="H57" i="2" s="1"/>
  <c r="J57" i="2" s="1"/>
  <c r="B76" i="2" s="1"/>
  <c r="D76" i="2" s="1"/>
  <c r="H27" i="2"/>
  <c r="I13" i="2"/>
  <c r="F59" i="2"/>
  <c r="J59" i="2"/>
  <c r="B78" i="2" s="1"/>
  <c r="D78" i="2" s="1"/>
  <c r="F63" i="2"/>
  <c r="H63" i="2" s="1"/>
  <c r="J63" i="2" s="1"/>
  <c r="B82" i="2" s="1"/>
  <c r="D82" i="2" s="1"/>
  <c r="F60" i="2"/>
  <c r="H60" i="2" s="1"/>
  <c r="J60" i="2" s="1"/>
  <c r="B79" i="2" s="1"/>
  <c r="D79" i="2" s="1"/>
  <c r="F62" i="2"/>
  <c r="H62" i="2" s="1"/>
  <c r="J62" i="2" s="1"/>
  <c r="B81" i="2" s="1"/>
  <c r="D81" i="2" s="1"/>
  <c r="F65" i="2"/>
  <c r="H65" i="2" s="1"/>
  <c r="J65" i="2" s="1"/>
  <c r="B85" i="2" s="1"/>
  <c r="D85" i="2" s="1"/>
  <c r="F75" i="2" l="1"/>
  <c r="H75" i="2" s="1"/>
  <c r="J75" i="2" s="1"/>
  <c r="F72" i="2"/>
  <c r="H72" i="2" s="1"/>
  <c r="J72" i="2" s="1"/>
  <c r="F73" i="2"/>
  <c r="H73" i="2" s="1"/>
  <c r="J73" i="2" s="1"/>
  <c r="F82" i="2"/>
  <c r="H82" i="2" s="1"/>
  <c r="J82" i="2" s="1"/>
  <c r="F80" i="2"/>
  <c r="H80" i="2" s="1"/>
  <c r="J80" i="2" s="1"/>
  <c r="F76" i="2"/>
  <c r="H76" i="2" s="1"/>
  <c r="J76" i="2" s="1"/>
  <c r="F79" i="2"/>
  <c r="H79" i="2" s="1"/>
  <c r="J79" i="2" s="1"/>
  <c r="F85" i="2"/>
  <c r="H85" i="2" s="1"/>
  <c r="J85" i="2" s="1"/>
  <c r="J78" i="2"/>
  <c r="F78" i="2"/>
  <c r="F81" i="2"/>
  <c r="H81" i="2" s="1"/>
  <c r="J81" i="2" s="1"/>
  <c r="I27" i="2"/>
  <c r="B32" i="2"/>
  <c r="F84" i="2"/>
  <c r="H84" i="2" s="1"/>
  <c r="J84" i="2" s="1"/>
  <c r="F77" i="2"/>
  <c r="H77" i="2" s="1"/>
  <c r="J77" i="2" s="1"/>
  <c r="F74" i="2"/>
  <c r="H74" i="2" s="1"/>
  <c r="J74" i="2" s="1"/>
  <c r="D32" i="2" l="1"/>
  <c r="B46" i="2"/>
  <c r="F32" i="2" l="1"/>
  <c r="D46" i="2"/>
  <c r="H32" i="2" l="1"/>
  <c r="F46" i="2"/>
  <c r="H46" i="2" l="1"/>
  <c r="I48" i="2" s="1"/>
  <c r="J32" i="2"/>
  <c r="J46" i="2" l="1"/>
  <c r="B52" i="2"/>
  <c r="D52" i="2" l="1"/>
  <c r="B66" i="2"/>
  <c r="F52" i="2" l="1"/>
  <c r="D66" i="2"/>
  <c r="F66" i="2" l="1"/>
  <c r="H52" i="2"/>
  <c r="H66" i="2" l="1"/>
  <c r="I68" i="2" s="1"/>
  <c r="J52" i="2"/>
  <c r="B71" i="2" l="1"/>
  <c r="J66" i="2"/>
  <c r="B86" i="2" l="1"/>
  <c r="D71" i="2"/>
  <c r="D86" i="2" l="1"/>
  <c r="F71" i="2"/>
  <c r="H71" i="2" l="1"/>
  <c r="F86" i="2"/>
  <c r="H86" i="2" l="1"/>
  <c r="I88" i="2" s="1"/>
  <c r="J71" i="2"/>
  <c r="J86" i="2" s="1"/>
</calcChain>
</file>

<file path=xl/sharedStrings.xml><?xml version="1.0" encoding="utf-8"?>
<sst xmlns="http://schemas.openxmlformats.org/spreadsheetml/2006/main" count="142" uniqueCount="74">
  <si>
    <t>HYDRO ONE REMOTE COMMUNITIES INC.</t>
  </si>
  <si>
    <t>Calculation of Utility Income Taxes</t>
  </si>
  <si>
    <t>Historic Years</t>
  </si>
  <si>
    <t>2018-2021</t>
  </si>
  <si>
    <t>Year Ending December 31</t>
  </si>
  <si>
    <t>($000s)</t>
  </si>
  <si>
    <t>Line No.</t>
  </si>
  <si>
    <t>Particulars</t>
  </si>
  <si>
    <t>Regulatory Net Income (before tax)</t>
  </si>
  <si>
    <t>$</t>
  </si>
  <si>
    <t>Recurring items included in Revenue Requirement (RR):</t>
  </si>
  <si>
    <t>Post Employment Benefit accrual in excess of payments</t>
  </si>
  <si>
    <t xml:space="preserve">  Depreciation and amortization</t>
  </si>
  <si>
    <t xml:space="preserve">  Depreciation and amortization - enviromental</t>
  </si>
  <si>
    <t xml:space="preserve">  Environmental costs deduction</t>
  </si>
  <si>
    <t xml:space="preserve">  Capital Cost Allowance</t>
  </si>
  <si>
    <t xml:space="preserve">  Removal costs</t>
  </si>
  <si>
    <t xml:space="preserve">  Non-deductible  M &amp; E / interest</t>
  </si>
  <si>
    <t xml:space="preserve"> </t>
  </si>
  <si>
    <t xml:space="preserve">  Capitalized overhead costs deducted</t>
  </si>
  <si>
    <t xml:space="preserve">  Capitalized Pension costs deducted</t>
  </si>
  <si>
    <t xml:space="preserve">  Losses generated (utilized) in rates</t>
  </si>
  <si>
    <t xml:space="preserve">  Capitalized interest deductible for tax</t>
  </si>
  <si>
    <t>Recurring items not  included in RR:</t>
  </si>
  <si>
    <t>Regulatory Asset Movement</t>
  </si>
  <si>
    <t xml:space="preserve"> CCA originating from IPO FMV Revaluation </t>
  </si>
  <si>
    <t>Losses utilized/(carryforward) from IPO FMV Revaluation</t>
  </si>
  <si>
    <t>Other</t>
  </si>
  <si>
    <t>NET Adjustments to Accounting NIBT</t>
  </si>
  <si>
    <t>Prior years Non capital loss C/F utilized</t>
  </si>
  <si>
    <t>Taxable Income Federal and Ontario</t>
  </si>
  <si>
    <t>Income Tax:</t>
  </si>
  <si>
    <t>Federal Income Tax</t>
  </si>
  <si>
    <t>ON Income Tax</t>
  </si>
  <si>
    <t>Total Income Tax Per Returns</t>
  </si>
  <si>
    <t>Tax Credits</t>
  </si>
  <si>
    <t>Tax Payable/(Recovery) net of tax credits</t>
  </si>
  <si>
    <t>Federal Tax</t>
  </si>
  <si>
    <t>Provincial Tax</t>
  </si>
  <si>
    <t>Corporate Income Tax Rate</t>
  </si>
  <si>
    <t>Reconcilaition to  Tax return</t>
  </si>
  <si>
    <t>Per Schedule 1 of Tax Return</t>
  </si>
  <si>
    <t>a</t>
  </si>
  <si>
    <t>Losses per Above</t>
  </si>
  <si>
    <t>Check</t>
  </si>
  <si>
    <t>CCA per Tax Return</t>
  </si>
  <si>
    <t>CCA per above</t>
  </si>
  <si>
    <t>Calculation of Capital Cost allowance (CCA)</t>
  </si>
  <si>
    <t xml:space="preserve">The calculations below incorporate impact of accelerated CCA </t>
  </si>
  <si>
    <t>Net</t>
  </si>
  <si>
    <t>CCA Class</t>
  </si>
  <si>
    <t>Opening UCC</t>
  </si>
  <si>
    <t>Additions [1]</t>
  </si>
  <si>
    <t>UCC pre-1/2 yr</t>
  </si>
  <si>
    <t>50% net additions</t>
  </si>
  <si>
    <t>UCC for CCA</t>
  </si>
  <si>
    <t>CCA Rate</t>
  </si>
  <si>
    <t>CCA</t>
  </si>
  <si>
    <t>Closing UCC</t>
  </si>
  <si>
    <t>N/A</t>
  </si>
  <si>
    <t xml:space="preserve"> CCA</t>
  </si>
  <si>
    <t>Accel CCA</t>
  </si>
  <si>
    <t>Total CCA</t>
  </si>
  <si>
    <t>Notes</t>
  </si>
  <si>
    <t>[1] The reconciliation of accounting additions to tax additions is as follows:</t>
  </si>
  <si>
    <t>Accounting Additions</t>
  </si>
  <si>
    <t>Tax Adjustments to Additions</t>
  </si>
  <si>
    <t>Capitalized OH</t>
  </si>
  <si>
    <t>OPEB Capitalized</t>
  </si>
  <si>
    <t>Capitalized Interest</t>
  </si>
  <si>
    <t>Capitalized Pension</t>
  </si>
  <si>
    <t>Asset Removal &amp;Reloc Exp</t>
  </si>
  <si>
    <t>Land/Landscaping</t>
  </si>
  <si>
    <t>Tax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</si>
</sst>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(* #,##0.0_);_(* \(#,##0.0\);_(* &quot;-&quot;?_);_(@_)"/>
    <numFmt numFmtId="168" formatCode="#,##0.0_);\(#,##0.0\)"/>
  </numFmts>
  <fonts count="18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9"/>
      <name val="Arial"/>
      <family val="2"/>
    </font>
    <font>
      <b/>
      <sz val="10"/>
      <color rgb="FF0000FF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rgb="FF0000FF"/>
      <name val="Arial"/>
      <family val="2"/>
    </font>
    <font>
      <b/>
      <sz val="10"/>
      <color rgb="FFFF0000"/>
      <name val="Webdings"/>
      <family val="1"/>
      <charset val="2"/>
    </font>
    <font>
      <u/>
      <sz val="9"/>
      <name val="Arial"/>
      <family val="2"/>
    </font>
    <font>
      <b/>
      <sz val="9"/>
      <color rgb="FF0000FF"/>
      <name val="Arial"/>
      <family val="2"/>
    </font>
    <font>
      <sz val="9"/>
      <color rgb="FF000000"/>
      <name val="Arial"/>
      <family val="2"/>
    </font>
    <font>
      <u/>
      <sz val="10"/>
      <name val="Arial"/>
      <family val="2"/>
    </font>
    <font>
      <u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 applyFill="1"/>
    <xf numFmtId="164" fontId="7" fillId="0" borderId="0" xfId="1" applyNumberFormat="1" applyFont="1" applyFill="1" applyBorder="1"/>
    <xf numFmtId="0" fontId="8" fillId="0" borderId="0" xfId="0" applyFont="1"/>
    <xf numFmtId="0" fontId="6" fillId="0" borderId="0" xfId="0" applyFont="1" applyAlignment="1">
      <alignment horizontal="center"/>
    </xf>
    <xf numFmtId="164" fontId="8" fillId="0" borderId="0" xfId="1" applyNumberFormat="1" applyFont="1" applyFill="1" applyBorder="1"/>
    <xf numFmtId="164" fontId="6" fillId="0" borderId="0" xfId="1" applyNumberFormat="1" applyFont="1" applyFill="1" applyBorder="1"/>
    <xf numFmtId="0" fontId="9" fillId="0" borderId="0" xfId="0" applyFont="1"/>
    <xf numFmtId="164" fontId="6" fillId="0" borderId="1" xfId="1" applyNumberFormat="1" applyFont="1" applyFill="1" applyBorder="1"/>
    <xf numFmtId="9" fontId="6" fillId="0" borderId="0" xfId="2" applyFont="1" applyFill="1"/>
    <xf numFmtId="164" fontId="6" fillId="0" borderId="0" xfId="0" applyNumberFormat="1" applyFont="1"/>
    <xf numFmtId="164" fontId="2" fillId="0" borderId="4" xfId="0" applyNumberFormat="1" applyFont="1" applyBorder="1"/>
    <xf numFmtId="164" fontId="6" fillId="0" borderId="4" xfId="1" applyNumberFormat="1" applyFont="1" applyFill="1" applyBorder="1"/>
    <xf numFmtId="166" fontId="2" fillId="0" borderId="0" xfId="0" applyNumberFormat="1" applyFont="1"/>
    <xf numFmtId="166" fontId="3" fillId="0" borderId="0" xfId="0" applyNumberFormat="1" applyFont="1"/>
    <xf numFmtId="166" fontId="6" fillId="0" borderId="5" xfId="2" applyNumberFormat="1" applyFont="1" applyFill="1" applyBorder="1"/>
    <xf numFmtId="166" fontId="3" fillId="0" borderId="0" xfId="2" applyNumberFormat="1" applyFont="1" applyBorder="1"/>
    <xf numFmtId="166" fontId="3" fillId="0" borderId="0" xfId="2" applyNumberFormat="1" applyFont="1" applyFill="1" applyBorder="1"/>
    <xf numFmtId="164" fontId="2" fillId="0" borderId="0" xfId="1" applyNumberFormat="1" applyFont="1"/>
    <xf numFmtId="164" fontId="2" fillId="0" borderId="0" xfId="0" applyNumberFormat="1" applyFont="1"/>
    <xf numFmtId="0" fontId="10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1" fillId="2" borderId="0" xfId="0" applyFont="1" applyFill="1"/>
    <xf numFmtId="164" fontId="11" fillId="2" borderId="0" xfId="1" applyNumberFormat="1" applyFont="1" applyFill="1"/>
    <xf numFmtId="164" fontId="7" fillId="2" borderId="0" xfId="1" applyNumberFormat="1" applyFont="1" applyFill="1" applyBorder="1"/>
    <xf numFmtId="0" fontId="12" fillId="2" borderId="0" xfId="0" applyFont="1" applyFill="1"/>
    <xf numFmtId="164" fontId="11" fillId="2" borderId="2" xfId="1" applyNumberFormat="1" applyFont="1" applyFill="1" applyBorder="1"/>
    <xf numFmtId="164" fontId="7" fillId="2" borderId="2" xfId="1" applyNumberFormat="1" applyFont="1" applyFill="1" applyBorder="1"/>
    <xf numFmtId="164" fontId="7" fillId="2" borderId="0" xfId="1" applyNumberFormat="1" applyFont="1" applyFill="1"/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165" fontId="6" fillId="0" borderId="0" xfId="1" applyNumberFormat="1" applyFont="1" applyBorder="1"/>
    <xf numFmtId="0" fontId="13" fillId="0" borderId="0" xfId="0" applyFont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165" fontId="6" fillId="0" borderId="0" xfId="0" applyNumberFormat="1" applyFont="1"/>
    <xf numFmtId="9" fontId="6" fillId="0" borderId="0" xfId="2" applyFont="1" applyFill="1" applyAlignment="1">
      <alignment horizontal="right"/>
    </xf>
    <xf numFmtId="165" fontId="6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/>
    <xf numFmtId="0" fontId="6" fillId="0" borderId="2" xfId="0" applyFont="1" applyBorder="1"/>
    <xf numFmtId="9" fontId="8" fillId="0" borderId="0" xfId="2" applyFont="1" applyFill="1" applyBorder="1"/>
    <xf numFmtId="43" fontId="6" fillId="0" borderId="0" xfId="0" applyNumberFormat="1" applyFont="1"/>
    <xf numFmtId="165" fontId="8" fillId="0" borderId="0" xfId="1" applyNumberFormat="1" applyFont="1" applyFill="1" applyBorder="1"/>
    <xf numFmtId="165" fontId="8" fillId="0" borderId="0" xfId="1" applyNumberFormat="1" applyFont="1" applyFill="1"/>
    <xf numFmtId="165" fontId="14" fillId="0" borderId="0" xfId="1" applyNumberFormat="1" applyFont="1" applyFill="1" applyBorder="1" applyAlignment="1">
      <alignment horizontal="right"/>
    </xf>
    <xf numFmtId="168" fontId="11" fillId="0" borderId="0" xfId="0" applyNumberFormat="1" applyFont="1"/>
    <xf numFmtId="168" fontId="8" fillId="0" borderId="0" xfId="1" applyNumberFormat="1" applyFont="1" applyFill="1"/>
    <xf numFmtId="0" fontId="7" fillId="0" borderId="0" xfId="0" applyFont="1" applyAlignment="1">
      <alignment horizontal="right"/>
    </xf>
    <xf numFmtId="165" fontId="11" fillId="0" borderId="6" xfId="1" applyNumberFormat="1" applyFont="1" applyFill="1" applyBorder="1"/>
    <xf numFmtId="0" fontId="8" fillId="0" borderId="0" xfId="0" applyFont="1" applyAlignment="1">
      <alignment horizontal="left"/>
    </xf>
    <xf numFmtId="165" fontId="11" fillId="0" borderId="0" xfId="1" applyNumberFormat="1" applyFont="1" applyFill="1" applyBorder="1"/>
    <xf numFmtId="167" fontId="6" fillId="0" borderId="0" xfId="0" applyNumberFormat="1" applyFont="1"/>
    <xf numFmtId="164" fontId="8" fillId="0" borderId="5" xfId="1" applyNumberFormat="1" applyFont="1" applyFill="1" applyBorder="1"/>
    <xf numFmtId="164" fontId="8" fillId="0" borderId="0" xfId="2" applyNumberFormat="1" applyFont="1" applyBorder="1"/>
    <xf numFmtId="164" fontId="8" fillId="0" borderId="0" xfId="2" applyNumberFormat="1" applyFont="1" applyFill="1" applyBorder="1"/>
    <xf numFmtId="0" fontId="6" fillId="0" borderId="0" xfId="0" applyFont="1" applyAlignment="1">
      <alignment horizontal="left"/>
    </xf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6" fillId="0" borderId="1" xfId="0" applyNumberFormat="1" applyFont="1" applyBorder="1"/>
    <xf numFmtId="164" fontId="2" fillId="0" borderId="2" xfId="1" applyNumberFormat="1" applyFont="1" applyFill="1" applyBorder="1"/>
    <xf numFmtId="37" fontId="2" fillId="0" borderId="2" xfId="0" applyNumberFormat="1" applyFont="1" applyBorder="1"/>
    <xf numFmtId="0" fontId="2" fillId="0" borderId="0" xfId="0" applyFont="1" applyAlignment="1">
      <alignment horizontal="left" vertical="top" wrapText="1"/>
    </xf>
    <xf numFmtId="165" fontId="6" fillId="0" borderId="0" xfId="1" applyNumberFormat="1" applyFont="1"/>
    <xf numFmtId="43" fontId="6" fillId="0" borderId="0" xfId="1" applyFont="1"/>
    <xf numFmtId="0" fontId="8" fillId="0" borderId="7" xfId="0" applyFont="1" applyBorder="1" applyAlignment="1">
      <alignment horizontal="center"/>
    </xf>
    <xf numFmtId="43" fontId="6" fillId="0" borderId="0" xfId="1" applyFont="1" applyFill="1"/>
    <xf numFmtId="0" fontId="16" fillId="0" borderId="0" xfId="0" applyFont="1"/>
    <xf numFmtId="0" fontId="15" fillId="0" borderId="0" xfId="0" applyFont="1"/>
    <xf numFmtId="165" fontId="6" fillId="0" borderId="8" xfId="1" applyNumberFormat="1" applyFont="1" applyFill="1" applyBorder="1"/>
    <xf numFmtId="43" fontId="6" fillId="0" borderId="8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Year-End%20Provision/2015-12%20TAX%20PROVISION%20(Year%20End)/7.%20Haldimand/HCHI/2015-12-31%20HCHI%20Tax%20Provision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07990$/SynchFolder/Desktop/2015%20Tax%20Provision%20WIP/Haldimald/HCEI%20-%20Done%20and%20uploaded/2015-12-31_HCEI_Tax_Provision_v2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JC%20Retail%20Revenue%20020319d%20New%20LF%20020321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21401$\Fixed%20Assets\CIP%20Continuity%20Schedules\2006%20CIP%20Continuity\MAR2006_CONTINUITY%20SCHEDULES%20Revis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_Fin_Models\TX%20Connection%20Model%20Development\Tx%20Connection%20Model%20%20Version%2003A%20Mar-13-03%20Test%20-%20Refined%20Vers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21401$\My%20Documents\Fixed%20Assets\CIP%20Continuity%20Schedules\2005%20CIP%20Continuity\Dec2005_CapExp_Support%20Docs_Revis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02%20Regulatory/OEB/01%20RATE%20FILING/HORCI/2018-2022/2013-2016%20-%20Historical%20Years/2015%20Tax%20Return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REPORTNG\Integration\2000\05-2000\SLA%20Reporting%20Inpu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HydroOne%20Benefits%20Forecast%20%20Mar-17-04%2010p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700\user\nVision\iscextss.xn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396116\Desktop\based%20pensionable%20earnings%20for%20Q4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RMDx%20CD030429a%20BP030429a%20ACMar0304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187238$\TEMP\JRNL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s\2007%20Budget\2007%20Income%20and%20Expense%20Budget%20tren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  <sheetName val="Total Directs and LDC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  <sheetName val="Fcst"/>
      <sheetName val="Split_kWh_First_Balance_0404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Summary of JE - HCHI"/>
      <sheetName val="JE Template"/>
      <sheetName val="2200 SAP JE - to be updated"/>
      <sheetName val=" A HCHI - Rate Rec"/>
      <sheetName val="B FTA_FTLs Note Disclosure"/>
      <sheetName val="A.1 ETR Proof"/>
      <sheetName val="B.1 Gross-up Allocated FTA_FTL"/>
      <sheetName val="C vlookup"/>
      <sheetName val="C.1 CY TB (Dec)"/>
      <sheetName val="C.2 HCHI TB (Dec)"/>
      <sheetName val="Budget to Actual"/>
      <sheetName val="Sch 1 (Dec)"/>
      <sheetName val="2 Liabilities"/>
      <sheetName val="4.1 Reg Rec"/>
      <sheetName val="4.5 "/>
      <sheetName val="4.6 Reg Assets (Dec) "/>
      <sheetName val="6"/>
      <sheetName val="7 Reserves"/>
      <sheetName val="8 Deprecation"/>
      <sheetName val="8.1 FACS YTD"/>
      <sheetName val="8.2 NBV"/>
      <sheetName val="8.3 Reg CCA (Dec)"/>
      <sheetName val="8.3 Reg CCA (Oct)"/>
      <sheetName val="8.4 Non-Reg CCA (Dec)"/>
      <sheetName val="8.4 Non-Reg CCA (Oct)"/>
      <sheetName val="8.5 HCHI FA Reg (Dec)"/>
      <sheetName val="8.6 HCHI FA Non-Rate (Dec)"/>
      <sheetName val="8.7 Disposals (Dec)"/>
      <sheetName val="9. Departure Tax"/>
      <sheetName val="9.1 Departure Tax"/>
      <sheetName val="9.2 Departure Tax Entry"/>
      <sheetName val="9.3 Departure Tax Calculation"/>
      <sheetName val="10 CMT"/>
      <sheetName val="11 Non-Ded"/>
      <sheetName val="11.1 Meals (Dec)"/>
      <sheetName val="11.1 Meals (Oct)"/>
      <sheetName val="29 Debt Prepayment"/>
      <sheetName val="29.1 Debt Calc"/>
      <sheetName val="30 HCHI FIT Continuity"/>
      <sheetName val="30.2 HCHI BS"/>
      <sheetName val="30.3 FIT Roll of FA - Reg"/>
      <sheetName val="30.5 HCHI CEC"/>
      <sheetName val="30.4 FIT Roll of FA - Non"/>
      <sheetName val="1"/>
      <sheetName val="3"/>
      <sheetName val="9"/>
      <sheetName val="10"/>
      <sheetName val="23"/>
      <sheetName val="40"/>
      <sheetName val="41"/>
      <sheetName val="42"/>
      <sheetName val="43"/>
      <sheetName val="44"/>
      <sheetName val="C.1 CY TB (Oct)"/>
      <sheetName val="C.2 HCHI TB (Oct)"/>
      <sheetName val="Sch 1 (Oct)"/>
      <sheetName val="4.6 Reg Assets (Oct)"/>
      <sheetName val="8.5 HCHI FA Reg (Oct)"/>
      <sheetName val="8.6 HCHI FA Non-Rate (Oct)"/>
      <sheetName val="8.7 Disposals (Oct)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1500 SAP JE"/>
      <sheetName val="Bridge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31 FTA_FTLs Note Disclosure"/>
      <sheetName val="ETR Proof"/>
      <sheetName val="JE Template"/>
      <sheetName val="2200 SAP JE - to be updated"/>
      <sheetName val="Budget to Actual"/>
      <sheetName val="vlookup"/>
      <sheetName val="Dec TB"/>
      <sheetName val="Oct TB"/>
      <sheetName val="HCEI - Rate Rec"/>
      <sheetName val="Sch 1 (Dec YTD)"/>
      <sheetName val="6"/>
      <sheetName val="8 Deprecation"/>
      <sheetName val="8.2 NBV"/>
      <sheetName val="8.3 CCA (Dec)"/>
      <sheetName val="8.4 HCHI FA (Dec)"/>
      <sheetName val="8.3 CCA (Oct)"/>
      <sheetName val="8.4 HCHI FA (Oct)"/>
      <sheetName val="8.5 Departure Tax"/>
      <sheetName val="8.6 Departure Tax"/>
      <sheetName val="9 Non-Ded"/>
      <sheetName val="10 CMT"/>
      <sheetName val="30 HCHI FIT Continuity"/>
      <sheetName val="30.1 HCHI BS"/>
      <sheetName val="30.4 FIT Roll of FA - Non"/>
      <sheetName val="HCHI TB"/>
      <sheetName val="1"/>
      <sheetName val="3"/>
      <sheetName val="9"/>
      <sheetName val="10"/>
      <sheetName val="23"/>
      <sheetName val="40"/>
      <sheetName val="41"/>
      <sheetName val="42"/>
      <sheetName val="43"/>
      <sheetName val="44"/>
      <sheetName val="8.5 HCHI FA Non-Rate"/>
      <sheetName val="Reg CCA"/>
      <sheetName val="8.7 Disposals"/>
      <sheetName val="2 Liabilities"/>
      <sheetName val="4.5 "/>
      <sheetName val="7 Reserves"/>
      <sheetName val="29 Debt Prepayment"/>
      <sheetName val="29.1 Debt Calc"/>
      <sheetName val="4.1 Reg Rec"/>
      <sheetName val="30.1 Gross-up Allocated FTA_FTL"/>
      <sheetName val="8.1 FACS YTD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1500 SAP JE"/>
      <sheetName val="Bridg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j Cst Terms"/>
      <sheetName val="Continuity Schedule -CIP"/>
      <sheetName val="Continuity Sched -FA group"/>
      <sheetName val="CE_SUMMARY BY BU"/>
      <sheetName val="110190 recon"/>
      <sheetName val="recon_174090"/>
      <sheetName val="pivot_glbal_fed cont fa grp"/>
      <sheetName val="fa_cst_pivot_bybu"/>
      <sheetName val="pivot_add+adj"/>
      <sheetName val="fa cost continuity"/>
      <sheetName val="pivot_mfa feed"/>
      <sheetName val="MFA adds"/>
      <sheetName val="mfa diff"/>
      <sheetName val="pivot_glbals by bu"/>
      <sheetName val="pivot_glbals by period"/>
      <sheetName val="glbals_byrollupcode"/>
      <sheetName val="glbals_query"/>
      <sheetName val="fa_dep_pivot_bybu"/>
      <sheetName val="fa depr continuity"/>
      <sheetName val="110190_pivot"/>
      <sheetName val="110190 BY CLASSIF"/>
      <sheetName val="110190-jrl ln qry"/>
      <sheetName val="pivot_174090"/>
      <sheetName val="174090 jr detail"/>
      <sheetName val="account names "/>
      <sheetName val="for vlookup"/>
      <sheetName val="summary fa in-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Mapping"/>
      <sheetName val="Budget to Actual"/>
      <sheetName val="Status Quo"/>
      <sheetName val="Scenario A"/>
      <sheetName val="Sch 1"/>
      <sheetName val="NOTES"/>
      <sheetName val="ETR Proof"/>
      <sheetName val="FTA_FTLs Note Disclosure"/>
      <sheetName val="Gross UP Allocated to FTA_FTL"/>
      <sheetName val="FIT Continuity"/>
      <sheetName val="DT Balance Sheet"/>
      <sheetName val="CCA"/>
      <sheetName val="8"/>
      <sheetName val="Excluded CCA"/>
      <sheetName val="1"/>
      <sheetName val="1-1 Sewell data"/>
      <sheetName val="2"/>
      <sheetName val="3"/>
      <sheetName val="3-1"/>
      <sheetName val="4.4 (HORCI)"/>
      <sheetName val="4.1 Rec"/>
      <sheetName val="5"/>
      <sheetName val="6"/>
      <sheetName val="6 - CMT"/>
      <sheetName val="7"/>
      <sheetName val="9"/>
      <sheetName val="10"/>
      <sheetName val="JAN-OCT 2015 DISALLOWED AMOUNT"/>
      <sheetName val="11"/>
      <sheetName val="14 "/>
      <sheetName val="14-1"/>
      <sheetName val="18"/>
      <sheetName val="19"/>
      <sheetName val="20"/>
      <sheetName val="20-1"/>
      <sheetName val="23"/>
      <sheetName val="25"/>
      <sheetName val="26"/>
      <sheetName val="40"/>
      <sheetName val="42"/>
      <sheetName val="43"/>
      <sheetName val="14"/>
      <sheetName val="16"/>
      <sheetName val="17"/>
      <sheetName val="36"/>
      <sheetName val="37"/>
      <sheetName val="41"/>
      <sheetName val="44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Mapping (2)"/>
      <sheetName val="Instructions (2)"/>
      <sheetName val="Mapping (3)"/>
      <sheetName val="Bump"/>
      <sheetName val="Bump-2"/>
      <sheetName val="Bump-3"/>
      <sheetName val="NBV"/>
      <sheetName val="1- FA 050"/>
      <sheetName val="FACS YTD"/>
      <sheetName val="2- PT FA 050 Revised"/>
      <sheetName val="3- FA Continuity Rec"/>
      <sheetName val="4- YTD Adds"/>
      <sheetName val="FA Load "/>
      <sheetName val="5- FA050 Components"/>
      <sheetName val="6- PT Transfers"/>
      <sheetName val="7- DISPOSALS"/>
      <sheetName val="8- PT Disposals"/>
      <sheetName val="9- YTD Disposals"/>
      <sheetName val="6- YTD Transfers"/>
      <sheetName val="1500 SAP JE"/>
      <sheetName val="HORCI-Rate Rec"/>
      <sheetName val="vlookup"/>
      <sheetName val="CY TB"/>
      <sheetName val="PY TB (Oct 31 2015)"/>
      <sheetName val="Input Sheet"/>
      <sheetName val="JE Template (Dec JE1)"/>
      <sheetName val="1300 SAP JE (1)"/>
      <sheetName val="JE Template (JE2)"/>
      <sheetName val="1300 SAP JE (2)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/>
      <sheetData sheetId="19"/>
      <sheetData sheetId="20" refreshError="1"/>
      <sheetData sheetId="2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 refreshError="1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5. Networks - SP Headcount"/>
      <sheetName val="16. Networks - AM Headcount"/>
      <sheetName val="17. CF&amp;S HONI Headcount"/>
      <sheetName val="18. RC Headcount"/>
      <sheetName val="19. Telecom Headcount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  <sheetName val="q1 200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9F06-D474-4BD5-9FBB-CB5DA7D13FFE}">
  <dimension ref="A1:Q70"/>
  <sheetViews>
    <sheetView tabSelected="1" zoomScale="115" zoomScaleNormal="115" workbookViewId="0">
      <selection activeCell="C28" sqref="C28"/>
    </sheetView>
  </sheetViews>
  <sheetFormatPr defaultColWidth="9.140625" defaultRowHeight="13.15"/>
  <cols>
    <col min="1" max="1" width="8.85546875" style="1" customWidth="1"/>
    <col min="2" max="2" width="2.42578125" style="1" customWidth="1"/>
    <col min="3" max="3" width="45.42578125" style="1" customWidth="1"/>
    <col min="4" max="4" width="5.5703125" style="2" customWidth="1"/>
    <col min="5" max="5" width="2.42578125" style="2" customWidth="1"/>
    <col min="6" max="6" width="12" style="1" customWidth="1"/>
    <col min="7" max="7" width="5.5703125" style="2" customWidth="1"/>
    <col min="8" max="8" width="2.42578125" style="2" customWidth="1"/>
    <col min="9" max="9" width="12" style="1" customWidth="1"/>
    <col min="10" max="10" width="5.5703125" style="2" customWidth="1"/>
    <col min="11" max="11" width="2.42578125" style="2" customWidth="1"/>
    <col min="12" max="12" width="12" style="1" customWidth="1"/>
    <col min="13" max="13" width="5.5703125" style="2" customWidth="1"/>
    <col min="14" max="14" width="2.42578125" style="2" customWidth="1"/>
    <col min="15" max="15" width="12" style="1" customWidth="1"/>
    <col min="16" max="16384" width="9.140625" style="1"/>
  </cols>
  <sheetData>
    <row r="1" spans="1:16" ht="15.6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6" ht="15.6">
      <c r="A2" s="82"/>
      <c r="B2" s="82"/>
      <c r="C2" s="82"/>
    </row>
    <row r="3" spans="1:16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6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6">
      <c r="A6" s="81" t="s">
        <v>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6">
      <c r="A7" s="81" t="s">
        <v>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>
      <c r="A9" s="6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11.25" customHeight="1">
      <c r="A11" s="5" t="s">
        <v>6</v>
      </c>
      <c r="B11" s="6"/>
      <c r="C11" s="6" t="s">
        <v>7</v>
      </c>
      <c r="F11" s="7">
        <v>2018</v>
      </c>
      <c r="I11" s="7">
        <v>2019</v>
      </c>
      <c r="L11" s="7">
        <v>2020</v>
      </c>
      <c r="O11" s="7">
        <v>2021</v>
      </c>
      <c r="P11" s="8"/>
    </row>
    <row r="12" spans="1:16">
      <c r="A12" s="9"/>
      <c r="B12" s="9"/>
      <c r="C12" s="9"/>
      <c r="F12" s="10"/>
      <c r="G12" s="11"/>
      <c r="H12" s="11"/>
      <c r="I12" s="10"/>
      <c r="J12" s="11"/>
      <c r="K12" s="11"/>
      <c r="L12" s="10"/>
      <c r="M12" s="11"/>
      <c r="N12" s="11"/>
      <c r="O12" s="10"/>
    </row>
    <row r="13" spans="1:16">
      <c r="A13" s="13">
        <v>1</v>
      </c>
      <c r="B13" s="9"/>
      <c r="C13" t="s">
        <v>8</v>
      </c>
      <c r="E13" s="9" t="s">
        <v>9</v>
      </c>
      <c r="F13" s="10">
        <v>-1.5960000000000001</v>
      </c>
      <c r="G13" s="11"/>
      <c r="H13" s="9" t="s">
        <v>9</v>
      </c>
      <c r="I13" s="10">
        <v>-2.1152399999999996</v>
      </c>
      <c r="J13" s="11"/>
      <c r="K13" s="9" t="s">
        <v>9</v>
      </c>
      <c r="L13" s="15">
        <v>-3.476</v>
      </c>
      <c r="M13" s="14"/>
      <c r="N13" s="9" t="s">
        <v>9</v>
      </c>
      <c r="O13" s="10">
        <v>0</v>
      </c>
      <c r="P13" s="14"/>
    </row>
    <row r="14" spans="1:16">
      <c r="A14" s="13">
        <f>+A13+1</f>
        <v>2</v>
      </c>
      <c r="B14" s="9"/>
      <c r="C14" s="12"/>
      <c r="E14" s="9"/>
      <c r="F14" s="10"/>
      <c r="G14" s="11"/>
      <c r="H14" s="9"/>
      <c r="I14" s="10"/>
      <c r="J14" s="11"/>
      <c r="K14" s="9"/>
      <c r="L14" s="15"/>
      <c r="M14" s="11"/>
      <c r="N14" s="9"/>
      <c r="O14" s="10"/>
    </row>
    <row r="15" spans="1:16">
      <c r="A15" s="13">
        <f t="shared" ref="A15:A49" si="0">+A14+1</f>
        <v>3</v>
      </c>
      <c r="B15" s="9"/>
      <c r="C15" s="12" t="s">
        <v>10</v>
      </c>
      <c r="E15" s="9"/>
      <c r="F15" s="10"/>
      <c r="G15" s="11"/>
      <c r="H15" s="9"/>
      <c r="I15" s="10"/>
      <c r="J15" s="11"/>
      <c r="K15" s="9"/>
      <c r="L15" s="15"/>
      <c r="M15" s="11"/>
      <c r="N15" s="9"/>
      <c r="O15" s="10"/>
    </row>
    <row r="16" spans="1:16">
      <c r="A16" s="13">
        <f t="shared" si="0"/>
        <v>4</v>
      </c>
      <c r="B16" s="9"/>
      <c r="C16" s="9" t="s">
        <v>11</v>
      </c>
      <c r="E16" s="9"/>
      <c r="F16" s="10">
        <v>617.69639268347555</v>
      </c>
      <c r="G16" s="11"/>
      <c r="H16" s="9"/>
      <c r="I16" s="15">
        <v>829.44852711636156</v>
      </c>
      <c r="J16" s="11"/>
      <c r="K16" s="9"/>
      <c r="L16" s="15">
        <v>1030.1994216631167</v>
      </c>
      <c r="M16" s="11"/>
      <c r="N16" s="9"/>
      <c r="O16" s="10">
        <v>615.32100000000003</v>
      </c>
    </row>
    <row r="17" spans="1:16">
      <c r="A17" s="13">
        <f t="shared" si="0"/>
        <v>5</v>
      </c>
      <c r="B17" s="9"/>
      <c r="C17" s="9" t="s">
        <v>12</v>
      </c>
      <c r="E17" s="9"/>
      <c r="F17" s="10">
        <v>3423.9005199999997</v>
      </c>
      <c r="G17" s="11"/>
      <c r="H17" s="9"/>
      <c r="I17" s="15">
        <v>3279.9825299999998</v>
      </c>
      <c r="J17" s="11"/>
      <c r="K17" s="9"/>
      <c r="L17" s="15">
        <v>3108.38211</v>
      </c>
      <c r="M17" s="11"/>
      <c r="N17" s="9"/>
      <c r="O17" s="10">
        <v>3400</v>
      </c>
    </row>
    <row r="18" spans="1:16">
      <c r="A18" s="13">
        <f t="shared" si="0"/>
        <v>6</v>
      </c>
      <c r="B18" s="9"/>
      <c r="C18" s="9" t="s">
        <v>13</v>
      </c>
      <c r="E18" s="9"/>
      <c r="F18" s="10">
        <v>941.99901999999997</v>
      </c>
      <c r="G18" s="11"/>
      <c r="H18" s="9"/>
      <c r="I18" s="15">
        <v>3850.9187700000002</v>
      </c>
      <c r="J18" s="11"/>
      <c r="K18" s="9"/>
      <c r="L18" s="15">
        <v>870.25247000000002</v>
      </c>
      <c r="M18" s="11"/>
      <c r="N18" s="9"/>
      <c r="O18" s="10">
        <v>1435</v>
      </c>
    </row>
    <row r="19" spans="1:16">
      <c r="A19" s="13">
        <f t="shared" si="0"/>
        <v>7</v>
      </c>
      <c r="B19" s="9"/>
      <c r="C19" s="9" t="s">
        <v>14</v>
      </c>
      <c r="E19" s="9"/>
      <c r="F19" s="10">
        <v>-941.99901999999997</v>
      </c>
      <c r="G19" s="11"/>
      <c r="H19" s="9"/>
      <c r="I19" s="15">
        <v>-3850.9187700000002</v>
      </c>
      <c r="J19" s="11"/>
      <c r="K19" s="9"/>
      <c r="L19" s="15">
        <v>-870.25247000000002</v>
      </c>
      <c r="M19" s="11"/>
      <c r="N19" s="9"/>
      <c r="O19" s="10">
        <v>-1435</v>
      </c>
    </row>
    <row r="20" spans="1:16">
      <c r="A20" s="13">
        <f t="shared" si="0"/>
        <v>8</v>
      </c>
      <c r="B20" s="9"/>
      <c r="C20" s="9" t="s">
        <v>15</v>
      </c>
      <c r="E20" s="9"/>
      <c r="F20" s="10">
        <v>-2965.9380335037886</v>
      </c>
      <c r="G20" s="11"/>
      <c r="H20" s="9"/>
      <c r="I20" s="15">
        <v>-3057.6053668433669</v>
      </c>
      <c r="J20" s="11"/>
      <c r="K20" s="9"/>
      <c r="L20" s="15">
        <v>-2882.6569769846592</v>
      </c>
      <c r="M20" s="11"/>
      <c r="N20" s="9"/>
      <c r="O20" s="10">
        <v>-3139.29261</v>
      </c>
    </row>
    <row r="21" spans="1:16">
      <c r="A21" s="13">
        <f t="shared" si="0"/>
        <v>9</v>
      </c>
      <c r="B21" s="9"/>
      <c r="C21" s="9" t="s">
        <v>16</v>
      </c>
      <c r="E21" s="9"/>
      <c r="F21" s="10">
        <v>-74.766350000000017</v>
      </c>
      <c r="G21" s="11"/>
      <c r="H21" s="9"/>
      <c r="I21" s="15">
        <v>-183.84993999999992</v>
      </c>
      <c r="J21" s="11"/>
      <c r="K21" s="9"/>
      <c r="L21" s="15">
        <v>-75.619529999999997</v>
      </c>
      <c r="M21" s="11"/>
      <c r="N21" s="9"/>
      <c r="O21" s="10">
        <v>-139.25399999999999</v>
      </c>
    </row>
    <row r="22" spans="1:16">
      <c r="A22" s="13">
        <f t="shared" si="0"/>
        <v>10</v>
      </c>
      <c r="B22" s="9"/>
      <c r="C22" s="9" t="s">
        <v>17</v>
      </c>
      <c r="E22" s="9"/>
      <c r="F22" s="10">
        <v>19.491943403557126</v>
      </c>
      <c r="G22" s="11"/>
      <c r="H22" s="9"/>
      <c r="I22" s="15">
        <v>63.488</v>
      </c>
      <c r="J22" s="11"/>
      <c r="K22" s="9"/>
      <c r="L22" s="15">
        <v>33.914355</v>
      </c>
      <c r="M22" s="11"/>
      <c r="N22" s="9"/>
      <c r="O22" s="10">
        <v>20.065000000000001</v>
      </c>
      <c r="P22" s="16"/>
    </row>
    <row r="23" spans="1:16">
      <c r="A23" s="13">
        <f t="shared" si="0"/>
        <v>11</v>
      </c>
      <c r="B23" s="9" t="s">
        <v>18</v>
      </c>
      <c r="C23" s="9" t="s">
        <v>19</v>
      </c>
      <c r="E23" s="9"/>
      <c r="F23" s="10">
        <v>-532.49158999999997</v>
      </c>
      <c r="G23" s="11"/>
      <c r="H23" s="9"/>
      <c r="I23" s="15">
        <v>-525.46114</v>
      </c>
      <c r="J23" s="11"/>
      <c r="K23" s="9"/>
      <c r="L23" s="15">
        <v>-573.56302000000005</v>
      </c>
      <c r="M23" s="11"/>
      <c r="N23" s="9"/>
      <c r="O23" s="10">
        <v>-573.6328400000001</v>
      </c>
    </row>
    <row r="24" spans="1:16">
      <c r="A24" s="13">
        <f t="shared" si="0"/>
        <v>12</v>
      </c>
      <c r="B24" s="9"/>
      <c r="C24" s="9" t="s">
        <v>20</v>
      </c>
      <c r="E24" s="9"/>
      <c r="F24" s="10">
        <v>-228.96111219732299</v>
      </c>
      <c r="G24" s="11"/>
      <c r="H24" s="9"/>
      <c r="I24" s="15">
        <v>-210.23147286567428</v>
      </c>
      <c r="J24" s="11"/>
      <c r="K24" s="9"/>
      <c r="L24" s="15">
        <v>-229.49515073170718</v>
      </c>
      <c r="M24" s="11"/>
      <c r="N24" s="9"/>
      <c r="O24" s="10">
        <v>-258.262</v>
      </c>
    </row>
    <row r="25" spans="1:16">
      <c r="A25" s="13">
        <f t="shared" si="0"/>
        <v>13</v>
      </c>
      <c r="B25" s="9"/>
      <c r="C25" s="9" t="s">
        <v>21</v>
      </c>
      <c r="E25" s="9"/>
      <c r="F25" s="10">
        <v>3286.3724188390329</v>
      </c>
      <c r="G25" s="11"/>
      <c r="H25" s="9"/>
      <c r="I25" s="15">
        <v>1208.5634300623863</v>
      </c>
      <c r="J25" s="11"/>
      <c r="K25" s="9"/>
      <c r="L25" s="15">
        <v>-704.21190232208721</v>
      </c>
      <c r="M25" s="11"/>
      <c r="N25" s="9"/>
      <c r="O25" s="10">
        <v>4112.3436099999999</v>
      </c>
    </row>
    <row r="26" spans="1:16">
      <c r="A26" s="13">
        <f t="shared" si="0"/>
        <v>14</v>
      </c>
      <c r="B26" s="9"/>
      <c r="C26" s="9" t="s">
        <v>22</v>
      </c>
      <c r="E26" s="9"/>
      <c r="F26" s="10">
        <v>-126.03729</v>
      </c>
      <c r="G26" s="11"/>
      <c r="H26" s="9"/>
      <c r="I26" s="15">
        <v>-124.30961000000001</v>
      </c>
      <c r="J26" s="11"/>
      <c r="K26" s="9"/>
      <c r="L26" s="15">
        <v>-172.81357999999997</v>
      </c>
      <c r="M26" s="11"/>
      <c r="N26" s="9"/>
      <c r="O26" s="10">
        <v>-219.07329000000001</v>
      </c>
    </row>
    <row r="27" spans="1:16">
      <c r="A27" s="13">
        <f t="shared" si="0"/>
        <v>15</v>
      </c>
      <c r="B27" s="9"/>
      <c r="C27" s="9"/>
      <c r="E27" s="9" t="s">
        <v>9</v>
      </c>
      <c r="F27" s="17">
        <f>SUM(F16:F26)</f>
        <v>3419.2668992249537</v>
      </c>
      <c r="G27" s="11"/>
      <c r="H27" s="9" t="s">
        <v>9</v>
      </c>
      <c r="I27" s="17">
        <f>SUM(I16:I26)</f>
        <v>1280.0249574697066</v>
      </c>
      <c r="J27" s="11"/>
      <c r="K27" s="9" t="s">
        <v>9</v>
      </c>
      <c r="L27" s="17">
        <f>SUM(L16:L26)</f>
        <v>-465.86427337533678</v>
      </c>
      <c r="M27" s="11"/>
      <c r="N27" s="9" t="s">
        <v>9</v>
      </c>
      <c r="O27" s="17">
        <f>SUM(O16:O26)</f>
        <v>3818.2148699999998</v>
      </c>
    </row>
    <row r="28" spans="1:16">
      <c r="A28" s="13">
        <f t="shared" si="0"/>
        <v>16</v>
      </c>
      <c r="B28" s="9"/>
      <c r="C28" s="12" t="s">
        <v>23</v>
      </c>
      <c r="E28" s="9"/>
      <c r="F28" s="10"/>
      <c r="G28" s="11"/>
      <c r="H28" s="9"/>
      <c r="I28" s="18"/>
      <c r="J28" s="11"/>
      <c r="K28" s="9"/>
      <c r="L28" s="18"/>
      <c r="M28" s="11"/>
      <c r="N28" s="9"/>
      <c r="O28" s="18"/>
    </row>
    <row r="29" spans="1:16">
      <c r="A29" s="13">
        <f t="shared" si="0"/>
        <v>17</v>
      </c>
      <c r="B29" s="9"/>
      <c r="C29" s="9" t="s">
        <v>24</v>
      </c>
      <c r="E29" s="9"/>
      <c r="F29" s="10">
        <v>-3322.7553600000001</v>
      </c>
      <c r="G29" s="11"/>
      <c r="H29" s="9"/>
      <c r="I29" s="15">
        <v>-1494.65229</v>
      </c>
      <c r="J29" s="11"/>
      <c r="K29" s="9"/>
      <c r="L29" s="15">
        <v>317.21553000000046</v>
      </c>
      <c r="M29" s="11"/>
      <c r="N29" s="9"/>
      <c r="O29" s="10">
        <v>-4013.60041</v>
      </c>
    </row>
    <row r="30" spans="1:16">
      <c r="A30" s="13">
        <f t="shared" si="0"/>
        <v>18</v>
      </c>
      <c r="B30" s="9"/>
      <c r="C30" s="9" t="s">
        <v>25</v>
      </c>
      <c r="E30" s="9"/>
      <c r="F30" s="10">
        <v>-1753.4427164962115</v>
      </c>
      <c r="G30" s="11"/>
      <c r="H30" s="9"/>
      <c r="I30" s="15">
        <v>-1578.4546732503788</v>
      </c>
      <c r="J30" s="11"/>
      <c r="K30" s="9"/>
      <c r="L30" s="15">
        <v>-1429.0614476463415</v>
      </c>
      <c r="M30" s="11"/>
      <c r="N30" s="9"/>
      <c r="O30" s="10">
        <v>-1299.6803900000002</v>
      </c>
      <c r="P30" s="16"/>
    </row>
    <row r="31" spans="1:16">
      <c r="A31" s="13">
        <f t="shared" si="0"/>
        <v>19</v>
      </c>
      <c r="B31" s="9"/>
      <c r="C31" s="9" t="s">
        <v>26</v>
      </c>
      <c r="E31" s="9"/>
      <c r="F31" s="10">
        <v>1753.4427164962121</v>
      </c>
      <c r="G31" s="11"/>
      <c r="H31" s="9"/>
      <c r="I31" s="15">
        <v>1581.2496732503789</v>
      </c>
      <c r="J31" s="11"/>
      <c r="K31" s="9"/>
      <c r="L31" s="15">
        <v>1346.8220576463414</v>
      </c>
      <c r="M31" s="11"/>
      <c r="N31" s="9"/>
      <c r="O31" s="10">
        <v>1299.6832309681249</v>
      </c>
    </row>
    <row r="32" spans="1:16" ht="13.9" thickBot="1">
      <c r="A32" s="13">
        <f t="shared" si="0"/>
        <v>20</v>
      </c>
      <c r="B32" s="9"/>
      <c r="C32" s="9" t="s">
        <v>27</v>
      </c>
      <c r="E32" s="9"/>
      <c r="F32" s="10">
        <v>-94.915539224954202</v>
      </c>
      <c r="G32" s="11"/>
      <c r="H32" s="9"/>
      <c r="I32" s="15">
        <v>213.94757253029334</v>
      </c>
      <c r="J32" s="11"/>
      <c r="K32" s="9"/>
      <c r="L32" s="67">
        <v>234.36413337533685</v>
      </c>
      <c r="M32" s="11"/>
      <c r="N32" s="9"/>
      <c r="O32" s="68">
        <v>195.38269903187535</v>
      </c>
    </row>
    <row r="33" spans="1:16">
      <c r="A33" s="13">
        <f t="shared" si="0"/>
        <v>21</v>
      </c>
      <c r="B33" s="9"/>
      <c r="C33" s="9"/>
      <c r="E33" s="9"/>
      <c r="F33" s="17">
        <f>SUM(F29:F32)</f>
        <v>-3417.6708992249537</v>
      </c>
      <c r="G33" s="11"/>
      <c r="H33" s="9"/>
      <c r="I33" s="17">
        <f>SUM(I29:I32)</f>
        <v>-1277.9097174697063</v>
      </c>
      <c r="J33" s="11"/>
      <c r="K33" s="9"/>
      <c r="L33" s="17">
        <f>SUM(L29:L32)</f>
        <v>469.34027337533706</v>
      </c>
      <c r="M33" s="11"/>
      <c r="N33" s="9"/>
      <c r="O33" s="17">
        <f>SUM(O29:O32)</f>
        <v>-3818.2148700000002</v>
      </c>
    </row>
    <row r="34" spans="1:16">
      <c r="A34" s="13">
        <f t="shared" si="0"/>
        <v>22</v>
      </c>
      <c r="B34" s="9"/>
      <c r="C34" s="9"/>
      <c r="E34" s="9"/>
      <c r="F34" s="10"/>
      <c r="G34" s="11"/>
      <c r="H34" s="9"/>
      <c r="I34" s="10"/>
      <c r="J34" s="11"/>
      <c r="K34" s="9"/>
      <c r="L34" s="10"/>
      <c r="M34" s="11"/>
      <c r="N34" s="9"/>
      <c r="O34" s="10"/>
    </row>
    <row r="35" spans="1:16">
      <c r="A35" s="13">
        <f t="shared" si="0"/>
        <v>23</v>
      </c>
      <c r="B35" s="9"/>
      <c r="C35" s="9" t="s">
        <v>28</v>
      </c>
      <c r="E35" s="9" t="s">
        <v>9</v>
      </c>
      <c r="F35" s="17">
        <f>+F33+F27</f>
        <v>1.5960000000000036</v>
      </c>
      <c r="G35" s="11"/>
      <c r="H35" s="9" t="s">
        <v>9</v>
      </c>
      <c r="I35" s="17">
        <f>+I33+I27</f>
        <v>2.1152400000003126</v>
      </c>
      <c r="J35" s="11"/>
      <c r="K35" s="9" t="s">
        <v>9</v>
      </c>
      <c r="L35" s="17">
        <f>+L33+L27</f>
        <v>3.4760000000002833</v>
      </c>
      <c r="M35" s="11"/>
      <c r="N35" s="9" t="s">
        <v>9</v>
      </c>
      <c r="O35" s="17">
        <f>+O33+O27</f>
        <v>0</v>
      </c>
    </row>
    <row r="36" spans="1:16">
      <c r="A36" s="13">
        <f t="shared" si="0"/>
        <v>24</v>
      </c>
      <c r="B36" s="9"/>
      <c r="C36" s="9" t="s">
        <v>29</v>
      </c>
      <c r="E36" s="9"/>
      <c r="F36" s="10"/>
      <c r="G36" s="11"/>
      <c r="H36" s="9"/>
      <c r="I36" s="10"/>
      <c r="J36" s="11"/>
      <c r="K36" s="9"/>
      <c r="L36" s="10"/>
      <c r="M36" s="11"/>
      <c r="N36" s="9"/>
      <c r="O36" s="10"/>
    </row>
    <row r="37" spans="1:16">
      <c r="A37" s="13">
        <f t="shared" si="0"/>
        <v>25</v>
      </c>
      <c r="B37" s="9"/>
      <c r="C37" s="9" t="s">
        <v>30</v>
      </c>
      <c r="E37" s="9" t="s">
        <v>9</v>
      </c>
      <c r="F37" s="17">
        <f>+F35+F13</f>
        <v>3.5527136788005009E-15</v>
      </c>
      <c r="G37" s="14"/>
      <c r="H37" s="9" t="s">
        <v>9</v>
      </c>
      <c r="I37" s="17">
        <f>+I35+I13</f>
        <v>3.1308289294429414E-13</v>
      </c>
      <c r="J37" s="11"/>
      <c r="K37" s="9" t="s">
        <v>9</v>
      </c>
      <c r="L37" s="17">
        <f>+L35+L13</f>
        <v>2.8332891588433995E-13</v>
      </c>
      <c r="M37" s="14"/>
      <c r="N37" s="9" t="s">
        <v>9</v>
      </c>
      <c r="O37" s="17">
        <f>+O35+O13</f>
        <v>0</v>
      </c>
      <c r="P37" s="14"/>
    </row>
    <row r="38" spans="1:16">
      <c r="A38" s="13">
        <f t="shared" si="0"/>
        <v>26</v>
      </c>
      <c r="B38" s="9"/>
      <c r="C38" s="9"/>
      <c r="F38" s="10"/>
      <c r="G38" s="11"/>
      <c r="H38" s="11"/>
      <c r="I38" s="10"/>
      <c r="J38" s="11"/>
      <c r="K38" s="11"/>
      <c r="L38" s="10"/>
      <c r="M38" s="11"/>
      <c r="N38" s="11"/>
      <c r="O38" s="10"/>
    </row>
    <row r="39" spans="1:16">
      <c r="A39" s="13">
        <f t="shared" si="0"/>
        <v>27</v>
      </c>
      <c r="B39" s="9"/>
      <c r="C39" s="12" t="s">
        <v>31</v>
      </c>
      <c r="F39" s="10"/>
      <c r="G39" s="11"/>
      <c r="H39" s="11"/>
      <c r="I39" s="10"/>
      <c r="J39" s="11"/>
      <c r="K39" s="11"/>
      <c r="L39" s="10"/>
      <c r="M39" s="11"/>
      <c r="N39" s="11"/>
      <c r="O39" s="10"/>
    </row>
    <row r="40" spans="1:16">
      <c r="A40" s="13">
        <f t="shared" si="0"/>
        <v>28</v>
      </c>
      <c r="B40" s="9"/>
      <c r="C40" s="9" t="s">
        <v>32</v>
      </c>
      <c r="F40" s="10">
        <f>F37*0.5</f>
        <v>1.7763568394002505E-15</v>
      </c>
      <c r="H40" s="10"/>
      <c r="I40" s="10">
        <f>I37*0.5</f>
        <v>1.5654144647214707E-13</v>
      </c>
      <c r="J40" s="14"/>
      <c r="K40" s="10"/>
      <c r="L40" s="10">
        <f>L37*0.5</f>
        <v>1.4166445794216997E-13</v>
      </c>
      <c r="M40" s="11"/>
      <c r="N40" s="11"/>
      <c r="O40" s="10">
        <f>O37*0.5</f>
        <v>0</v>
      </c>
    </row>
    <row r="41" spans="1:16">
      <c r="A41" s="13">
        <f t="shared" si="0"/>
        <v>29</v>
      </c>
      <c r="B41" s="9"/>
      <c r="C41" s="9" t="s">
        <v>33</v>
      </c>
      <c r="F41" s="10">
        <f>F37*0.115</f>
        <v>4.0856207306205762E-16</v>
      </c>
      <c r="G41" s="14"/>
      <c r="I41" s="10">
        <f>I37*0.115</f>
        <v>3.6004532688593828E-14</v>
      </c>
      <c r="L41" s="10">
        <f>L37*0.115</f>
        <v>3.2582825326699096E-14</v>
      </c>
      <c r="O41" s="10">
        <f>O37*0.115</f>
        <v>0</v>
      </c>
    </row>
    <row r="42" spans="1:16">
      <c r="A42" s="13">
        <f t="shared" si="0"/>
        <v>30</v>
      </c>
      <c r="B42" s="9"/>
      <c r="C42" s="9" t="s">
        <v>34</v>
      </c>
      <c r="F42" s="69">
        <f>+F40+F41</f>
        <v>2.184918912462308E-15</v>
      </c>
      <c r="I42" s="69">
        <f>+I40+I41</f>
        <v>1.9254597916074089E-13</v>
      </c>
      <c r="L42" s="69">
        <f>+L40+L41</f>
        <v>1.7424728326886907E-13</v>
      </c>
      <c r="O42" s="69">
        <f>+O40+O41</f>
        <v>0</v>
      </c>
    </row>
    <row r="43" spans="1:16">
      <c r="A43" s="13">
        <f t="shared" si="0"/>
        <v>31</v>
      </c>
      <c r="B43" s="9"/>
      <c r="C43" s="9"/>
      <c r="F43" s="19"/>
      <c r="I43" s="19"/>
      <c r="L43" s="19"/>
      <c r="O43" s="19"/>
    </row>
    <row r="44" spans="1:16">
      <c r="A44" s="13">
        <f t="shared" si="0"/>
        <v>32</v>
      </c>
      <c r="B44" s="9"/>
      <c r="C44" s="9" t="s">
        <v>35</v>
      </c>
      <c r="F44" s="70">
        <v>-2.7949999999999999</v>
      </c>
      <c r="I44" s="70">
        <v>-6</v>
      </c>
      <c r="L44" s="67">
        <v>-4</v>
      </c>
      <c r="O44" s="71">
        <v>-2.4910000000000001</v>
      </c>
      <c r="P44" s="16"/>
    </row>
    <row r="45" spans="1:16">
      <c r="A45" s="13">
        <f t="shared" si="0"/>
        <v>33</v>
      </c>
      <c r="B45" s="9"/>
      <c r="C45" s="9" t="s">
        <v>36</v>
      </c>
      <c r="F45" s="20">
        <f>+F42+F44</f>
        <v>-2.7949999999999977</v>
      </c>
      <c r="I45" s="20">
        <f>+I42+I44</f>
        <v>-5.9999999999998073</v>
      </c>
      <c r="L45" s="21">
        <f>+L42+L44</f>
        <v>-3.9999999999998259</v>
      </c>
      <c r="O45" s="21">
        <f>+O42+O44</f>
        <v>-2.4910000000000001</v>
      </c>
    </row>
    <row r="46" spans="1:16">
      <c r="A46" s="13">
        <f t="shared" si="0"/>
        <v>34</v>
      </c>
      <c r="B46" s="9"/>
    </row>
    <row r="47" spans="1:16">
      <c r="A47" s="13">
        <f t="shared" si="0"/>
        <v>35</v>
      </c>
      <c r="B47" s="9"/>
      <c r="C47" s="9" t="s">
        <v>37</v>
      </c>
      <c r="F47" s="22">
        <v>0.15</v>
      </c>
      <c r="G47" s="23"/>
      <c r="H47" s="23"/>
      <c r="I47" s="22">
        <v>0.15</v>
      </c>
      <c r="J47" s="23"/>
      <c r="K47" s="23"/>
      <c r="L47" s="22">
        <v>0.15</v>
      </c>
      <c r="M47" s="23"/>
      <c r="N47" s="23"/>
      <c r="O47" s="22">
        <v>0.15</v>
      </c>
    </row>
    <row r="48" spans="1:16">
      <c r="A48" s="13">
        <f t="shared" si="0"/>
        <v>36</v>
      </c>
      <c r="B48" s="9"/>
      <c r="C48" s="9" t="s">
        <v>38</v>
      </c>
      <c r="F48" s="22">
        <v>0.115</v>
      </c>
      <c r="G48" s="23"/>
      <c r="H48" s="23"/>
      <c r="I48" s="22">
        <v>0.115</v>
      </c>
      <c r="J48" s="23"/>
      <c r="K48" s="23"/>
      <c r="L48" s="22">
        <v>0.115</v>
      </c>
      <c r="M48" s="23"/>
      <c r="N48" s="23"/>
      <c r="O48" s="22">
        <v>0.115</v>
      </c>
    </row>
    <row r="49" spans="1:17" ht="13.9" thickBot="1">
      <c r="A49" s="13">
        <f t="shared" si="0"/>
        <v>37</v>
      </c>
      <c r="B49" s="9"/>
      <c r="C49" s="9" t="s">
        <v>39</v>
      </c>
      <c r="F49" s="24">
        <f>SUM(F47:F48)</f>
        <v>0.26500000000000001</v>
      </c>
      <c r="G49" s="25"/>
      <c r="H49" s="25"/>
      <c r="I49" s="24">
        <f>SUM(I47:I48)</f>
        <v>0.26500000000000001</v>
      </c>
      <c r="J49" s="26"/>
      <c r="K49" s="26"/>
      <c r="L49" s="24">
        <f>SUM(L47:L48)</f>
        <v>0.26500000000000001</v>
      </c>
      <c r="M49" s="26"/>
      <c r="N49" s="26"/>
      <c r="O49" s="24">
        <f>SUM(O47:O48)</f>
        <v>0.26500000000000001</v>
      </c>
    </row>
    <row r="50" spans="1:17" ht="13.9" thickTop="1">
      <c r="A50" s="13"/>
      <c r="B50" s="9"/>
    </row>
    <row r="52" spans="1:17">
      <c r="C52" s="15"/>
    </row>
    <row r="53" spans="1:17">
      <c r="C53" s="15"/>
      <c r="F53" s="27"/>
    </row>
    <row r="54" spans="1:17">
      <c r="C54" s="15"/>
    </row>
    <row r="55" spans="1:17">
      <c r="F55" s="28"/>
    </row>
    <row r="58" spans="1:17" s="30" customFormat="1" hidden="1">
      <c r="A58" s="29" t="s">
        <v>40</v>
      </c>
      <c r="D58" s="31"/>
      <c r="E58" s="31"/>
      <c r="G58" s="31"/>
      <c r="H58" s="31"/>
      <c r="J58" s="31"/>
      <c r="K58" s="31"/>
      <c r="M58" s="31"/>
      <c r="N58" s="31"/>
    </row>
    <row r="59" spans="1:17" s="30" customFormat="1" ht="14.45" hidden="1">
      <c r="C59" s="32" t="s">
        <v>41</v>
      </c>
      <c r="D59" s="31"/>
      <c r="E59" s="31"/>
      <c r="F59" s="33">
        <v>-5039.8140000000003</v>
      </c>
      <c r="G59" s="34"/>
      <c r="H59" s="34"/>
      <c r="I59" s="33">
        <v>-2789.81</v>
      </c>
      <c r="J59" s="34"/>
      <c r="K59" s="34"/>
      <c r="L59" s="33">
        <v>-642.61199999999997</v>
      </c>
      <c r="M59" s="34"/>
      <c r="N59" s="34"/>
      <c r="O59" s="33">
        <v>-5412.0240000000003</v>
      </c>
      <c r="P59" s="35"/>
      <c r="Q59" s="35" t="s">
        <v>42</v>
      </c>
    </row>
    <row r="60" spans="1:17" s="30" customFormat="1" ht="14.45" hidden="1">
      <c r="C60" s="32" t="s">
        <v>43</v>
      </c>
      <c r="D60" s="31"/>
      <c r="E60" s="31"/>
      <c r="F60" s="36">
        <f>-(F31+F25)</f>
        <v>-5039.815135335245</v>
      </c>
      <c r="G60" s="37"/>
      <c r="H60" s="37"/>
      <c r="I60" s="36">
        <f>-(I31+I25)</f>
        <v>-2789.8131033127652</v>
      </c>
      <c r="J60" s="37"/>
      <c r="K60" s="37"/>
      <c r="L60" s="36">
        <f>-(L31+L25)</f>
        <v>-642.61015532425415</v>
      </c>
      <c r="M60" s="37"/>
      <c r="N60" s="37"/>
      <c r="O60" s="36">
        <f>-(O31+O25)</f>
        <v>-5412.0268409681248</v>
      </c>
      <c r="P60" s="35"/>
      <c r="Q60" s="35" t="s">
        <v>42</v>
      </c>
    </row>
    <row r="61" spans="1:17" s="30" customFormat="1" hidden="1">
      <c r="C61" s="32" t="s">
        <v>44</v>
      </c>
      <c r="D61" s="31"/>
      <c r="E61" s="31"/>
      <c r="F61" s="33">
        <f>F59-F60</f>
        <v>1.1353352447258658E-3</v>
      </c>
      <c r="G61" s="38"/>
      <c r="H61" s="38"/>
      <c r="I61" s="33">
        <f>I59-I60</f>
        <v>3.1033127652335679E-3</v>
      </c>
      <c r="J61" s="38"/>
      <c r="K61" s="38"/>
      <c r="L61" s="33">
        <f>L59-L60</f>
        <v>-1.8446757458150387E-3</v>
      </c>
      <c r="M61" s="38"/>
      <c r="N61" s="38"/>
      <c r="O61" s="33">
        <f>O59-O60</f>
        <v>2.8409681244738749E-3</v>
      </c>
    </row>
    <row r="62" spans="1:17" s="30" customFormat="1" hidden="1">
      <c r="D62" s="31"/>
      <c r="E62" s="31"/>
      <c r="G62" s="31"/>
      <c r="H62" s="31"/>
      <c r="J62" s="31"/>
      <c r="K62" s="31"/>
      <c r="M62" s="31"/>
      <c r="N62" s="31"/>
    </row>
    <row r="63" spans="1:17" s="30" customFormat="1" ht="14.45" hidden="1">
      <c r="C63" s="32" t="s">
        <v>45</v>
      </c>
      <c r="D63" s="31"/>
      <c r="E63" s="31"/>
      <c r="F63" s="33">
        <v>4719.3810000000003</v>
      </c>
      <c r="G63" s="34"/>
      <c r="H63" s="34"/>
      <c r="I63" s="33">
        <v>4636.0590000000002</v>
      </c>
      <c r="J63" s="34"/>
      <c r="K63" s="34"/>
      <c r="L63" s="33">
        <v>4311.7209999999995</v>
      </c>
      <c r="M63" s="34">
        <v>0</v>
      </c>
      <c r="N63" s="34"/>
      <c r="O63" s="33">
        <v>4438.9740000000002</v>
      </c>
      <c r="P63" s="30">
        <v>0</v>
      </c>
      <c r="Q63" s="35" t="s">
        <v>42</v>
      </c>
    </row>
    <row r="64" spans="1:17" s="30" customFormat="1" ht="14.45" hidden="1">
      <c r="C64" s="32" t="s">
        <v>46</v>
      </c>
      <c r="D64" s="31"/>
      <c r="E64" s="31"/>
      <c r="F64" s="36">
        <f>-F30-F20</f>
        <v>4719.3807500000003</v>
      </c>
      <c r="G64" s="37"/>
      <c r="H64" s="37"/>
      <c r="I64" s="36">
        <f>-I30-I20</f>
        <v>4636.0600400937456</v>
      </c>
      <c r="J64" s="37"/>
      <c r="K64" s="37"/>
      <c r="L64" s="36">
        <f>-L30-L20</f>
        <v>4311.7184246310007</v>
      </c>
      <c r="M64" s="37"/>
      <c r="N64" s="37"/>
      <c r="O64" s="36">
        <f>-O30-O20</f>
        <v>4438.973</v>
      </c>
      <c r="Q64" s="35" t="s">
        <v>42</v>
      </c>
    </row>
    <row r="65" spans="3:15" s="30" customFormat="1" hidden="1">
      <c r="C65" s="32"/>
      <c r="D65" s="31"/>
      <c r="E65" s="31"/>
      <c r="F65" s="33">
        <f>F63-F64</f>
        <v>2.500000000509317E-4</v>
      </c>
      <c r="G65" s="38"/>
      <c r="H65" s="38"/>
      <c r="I65" s="33">
        <f>I63-I64</f>
        <v>-1.0400937453596271E-3</v>
      </c>
      <c r="J65" s="38"/>
      <c r="K65" s="38"/>
      <c r="L65" s="33">
        <f>L63-L64</f>
        <v>2.575368998805061E-3</v>
      </c>
      <c r="M65" s="38"/>
      <c r="N65" s="38"/>
      <c r="O65" s="33">
        <f>O63-O64</f>
        <v>1.0000000002037268E-3</v>
      </c>
    </row>
    <row r="66" spans="3:15" hidden="1"/>
    <row r="67" spans="3:15" hidden="1"/>
    <row r="68" spans="3:15" hidden="1"/>
    <row r="69" spans="3:15" hidden="1"/>
    <row r="70" spans="3:15" hidden="1"/>
  </sheetData>
  <mergeCells count="7">
    <mergeCell ref="A7:O7"/>
    <mergeCell ref="A1:O1"/>
    <mergeCell ref="A2:C2"/>
    <mergeCell ref="A3:O3"/>
    <mergeCell ref="A4:O4"/>
    <mergeCell ref="A5:O5"/>
    <mergeCell ref="A6:O6"/>
  </mergeCells>
  <printOptions horizontalCentered="1"/>
  <pageMargins left="0.75" right="0.75" top="1" bottom="1" header="0.5" footer="0.5"/>
  <pageSetup scale="75" orientation="portrait" r:id="rId1"/>
  <headerFooter alignWithMargins="0">
    <oddHeader>&amp;RFiled:  August 29, 2008
EB-2008-0232
Exhibit C2-6-1
Attachment C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3C7B-144D-4830-8510-8ED6F475F196}">
  <dimension ref="A1:V110"/>
  <sheetViews>
    <sheetView topLeftCell="A64" zoomScaleNormal="100" workbookViewId="0">
      <selection activeCell="M20" sqref="M20"/>
    </sheetView>
  </sheetViews>
  <sheetFormatPr defaultColWidth="9.140625" defaultRowHeight="11.45"/>
  <cols>
    <col min="1" max="1" width="23.85546875" style="9" customWidth="1"/>
    <col min="2" max="2" width="12" style="9" customWidth="1"/>
    <col min="3" max="3" width="12.5703125" style="9" customWidth="1"/>
    <col min="4" max="4" width="14.140625" style="9" customWidth="1"/>
    <col min="5" max="5" width="15.42578125" style="9" customWidth="1"/>
    <col min="6" max="6" width="12.5703125" style="9" customWidth="1"/>
    <col min="7" max="7" width="11.28515625" style="9" customWidth="1"/>
    <col min="8" max="8" width="12.140625" style="9" customWidth="1"/>
    <col min="9" max="10" width="11.5703125" style="9" customWidth="1"/>
    <col min="11" max="11" width="14.140625" style="9" bestFit="1" customWidth="1"/>
    <col min="12" max="16384" width="9.140625" style="9"/>
  </cols>
  <sheetData>
    <row r="1" spans="1:10" ht="15.6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ht="15.6">
      <c r="A2" s="39"/>
      <c r="B2" s="39"/>
      <c r="C2" s="39"/>
      <c r="D2" s="39"/>
      <c r="E2" s="39"/>
      <c r="F2" s="39"/>
      <c r="G2" s="39"/>
      <c r="H2" s="39"/>
      <c r="I2" s="39"/>
    </row>
    <row r="3" spans="1:10">
      <c r="A3" s="84" t="s">
        <v>47</v>
      </c>
      <c r="B3" s="84"/>
      <c r="C3" s="84"/>
      <c r="D3" s="84"/>
      <c r="E3" s="84"/>
      <c r="F3" s="84"/>
      <c r="G3" s="84"/>
      <c r="H3" s="84"/>
      <c r="I3" s="84"/>
    </row>
    <row r="4" spans="1:10">
      <c r="A4" s="84" t="s">
        <v>2</v>
      </c>
      <c r="B4" s="84"/>
      <c r="C4" s="84"/>
      <c r="D4" s="84"/>
      <c r="E4" s="84"/>
      <c r="F4" s="84"/>
      <c r="G4" s="84"/>
      <c r="H4" s="84"/>
      <c r="I4" s="84"/>
    </row>
    <row r="5" spans="1:10">
      <c r="A5" s="84" t="s">
        <v>3</v>
      </c>
      <c r="B5" s="84"/>
      <c r="C5" s="84"/>
      <c r="D5" s="84"/>
      <c r="E5" s="84"/>
      <c r="F5" s="84"/>
      <c r="G5" s="84"/>
      <c r="H5" s="84"/>
      <c r="I5" s="84"/>
    </row>
    <row r="6" spans="1:10">
      <c r="A6" s="84" t="s">
        <v>4</v>
      </c>
      <c r="B6" s="84"/>
      <c r="C6" s="84"/>
      <c r="D6" s="84"/>
      <c r="E6" s="84"/>
      <c r="F6" s="84"/>
      <c r="G6" s="84"/>
      <c r="H6" s="84"/>
      <c r="I6" s="84"/>
    </row>
    <row r="7" spans="1:10">
      <c r="A7" s="84" t="s">
        <v>5</v>
      </c>
      <c r="B7" s="84"/>
      <c r="C7" s="84"/>
      <c r="D7" s="84"/>
      <c r="E7" s="84"/>
      <c r="F7" s="84"/>
      <c r="G7" s="84"/>
      <c r="H7" s="84"/>
      <c r="I7" s="84"/>
    </row>
    <row r="8" spans="1:10">
      <c r="A8" s="13"/>
      <c r="B8" s="13"/>
      <c r="C8" s="13"/>
      <c r="D8" s="13"/>
      <c r="E8" s="13"/>
      <c r="F8" s="13"/>
      <c r="G8" s="13"/>
      <c r="H8" s="13"/>
      <c r="I8" s="13"/>
    </row>
    <row r="9" spans="1:10">
      <c r="A9" s="83" t="s">
        <v>48</v>
      </c>
      <c r="B9" s="83"/>
      <c r="C9" s="83"/>
      <c r="D9" s="83"/>
      <c r="E9" s="83"/>
      <c r="F9" s="83"/>
      <c r="G9" s="83"/>
      <c r="H9" s="83"/>
      <c r="I9" s="83"/>
      <c r="J9" s="83"/>
    </row>
    <row r="10" spans="1:10" ht="13.15">
      <c r="A10" s="72"/>
      <c r="B10" s="72"/>
      <c r="C10" s="72"/>
      <c r="D10" s="72"/>
      <c r="E10" s="72"/>
      <c r="F10" s="72"/>
      <c r="G10" s="72"/>
      <c r="H10" s="72"/>
      <c r="I10" s="72"/>
      <c r="J10" s="72"/>
    </row>
    <row r="11" spans="1:10" ht="12">
      <c r="A11" s="41">
        <v>2018</v>
      </c>
      <c r="C11" s="13" t="s">
        <v>49</v>
      </c>
      <c r="E11" s="42"/>
      <c r="F11" s="42"/>
      <c r="G11" s="42"/>
      <c r="H11" s="42"/>
      <c r="I11" s="42"/>
    </row>
    <row r="12" spans="1:10" ht="12">
      <c r="A12" s="43" t="s">
        <v>50</v>
      </c>
      <c r="B12" s="43" t="s">
        <v>51</v>
      </c>
      <c r="C12" s="85" t="s">
        <v>52</v>
      </c>
      <c r="D12" s="43" t="s">
        <v>53</v>
      </c>
      <c r="E12" s="44" t="s">
        <v>54</v>
      </c>
      <c r="F12" s="44" t="s">
        <v>55</v>
      </c>
      <c r="G12" s="44" t="s">
        <v>56</v>
      </c>
      <c r="H12" s="44" t="s">
        <v>57</v>
      </c>
      <c r="I12" s="44" t="s">
        <v>58</v>
      </c>
    </row>
    <row r="13" spans="1:10">
      <c r="A13" s="13">
        <v>1</v>
      </c>
      <c r="B13" s="19">
        <v>16753.431</v>
      </c>
      <c r="C13" s="45">
        <v>444.03</v>
      </c>
      <c r="D13" s="45">
        <f>+B13+C13</f>
        <v>17197.460999999999</v>
      </c>
      <c r="E13" s="45">
        <v>222.01499999999999</v>
      </c>
      <c r="F13" s="45">
        <f>D13-E13</f>
        <v>16975.446</v>
      </c>
      <c r="G13" s="18">
        <v>0.04</v>
      </c>
      <c r="H13" s="19">
        <f>F13*G13</f>
        <v>679.01783999999998</v>
      </c>
      <c r="I13" s="45">
        <f>D13-H13</f>
        <v>16518.443159999999</v>
      </c>
    </row>
    <row r="14" spans="1:10">
      <c r="A14" s="13">
        <v>2</v>
      </c>
      <c r="B14" s="19">
        <v>384.464</v>
      </c>
      <c r="C14" s="45">
        <v>0</v>
      </c>
      <c r="D14" s="45">
        <f t="shared" ref="D14:D26" si="0">+B14+C14</f>
        <v>384.464</v>
      </c>
      <c r="E14" s="45">
        <v>0</v>
      </c>
      <c r="F14" s="45">
        <f t="shared" ref="F14:F26" si="1">D14-E14</f>
        <v>384.464</v>
      </c>
      <c r="G14" s="18">
        <v>0.06</v>
      </c>
      <c r="H14" s="19">
        <f t="shared" ref="H14:H26" si="2">F14*G14</f>
        <v>23.06784</v>
      </c>
      <c r="I14" s="45">
        <f t="shared" ref="I14:I26" si="3">D14-H14</f>
        <v>361.39616000000001</v>
      </c>
    </row>
    <row r="15" spans="1:10">
      <c r="A15" s="13">
        <v>3</v>
      </c>
      <c r="B15" s="19">
        <v>575.26300000000003</v>
      </c>
      <c r="C15" s="45">
        <v>0</v>
      </c>
      <c r="D15" s="45">
        <f t="shared" si="0"/>
        <v>575.26300000000003</v>
      </c>
      <c r="E15" s="45">
        <v>0</v>
      </c>
      <c r="F15" s="45">
        <f t="shared" si="1"/>
        <v>575.26300000000003</v>
      </c>
      <c r="G15" s="18">
        <v>0.05</v>
      </c>
      <c r="H15" s="19">
        <f t="shared" si="2"/>
        <v>28.763150000000003</v>
      </c>
      <c r="I15" s="45">
        <f t="shared" si="3"/>
        <v>546.49985000000004</v>
      </c>
    </row>
    <row r="16" spans="1:10">
      <c r="A16" s="13">
        <v>6</v>
      </c>
      <c r="B16" s="19">
        <v>3846.779</v>
      </c>
      <c r="C16" s="45">
        <v>407.988</v>
      </c>
      <c r="D16" s="45">
        <f t="shared" si="0"/>
        <v>4254.7669999999998</v>
      </c>
      <c r="E16" s="45">
        <v>203.994</v>
      </c>
      <c r="F16" s="45">
        <f t="shared" si="1"/>
        <v>4050.7729999999997</v>
      </c>
      <c r="G16" s="18">
        <v>0.1</v>
      </c>
      <c r="H16" s="19">
        <f t="shared" si="2"/>
        <v>405.07729999999998</v>
      </c>
      <c r="I16" s="45">
        <f t="shared" si="3"/>
        <v>3849.6896999999999</v>
      </c>
    </row>
    <row r="17" spans="1:10">
      <c r="A17" s="13">
        <v>8</v>
      </c>
      <c r="B17" s="19">
        <v>858.32799999999997</v>
      </c>
      <c r="C17" s="45">
        <v>108.334</v>
      </c>
      <c r="D17" s="45">
        <f t="shared" si="0"/>
        <v>966.66200000000003</v>
      </c>
      <c r="E17" s="45">
        <v>54.167000000000002</v>
      </c>
      <c r="F17" s="45">
        <f t="shared" si="1"/>
        <v>912.495</v>
      </c>
      <c r="G17" s="18">
        <v>0.2</v>
      </c>
      <c r="H17" s="19">
        <f t="shared" si="2"/>
        <v>182.49900000000002</v>
      </c>
      <c r="I17" s="45">
        <f t="shared" si="3"/>
        <v>784.16300000000001</v>
      </c>
    </row>
    <row r="18" spans="1:10">
      <c r="A18" s="13">
        <v>10</v>
      </c>
      <c r="B18" s="19">
        <v>91.518000000000001</v>
      </c>
      <c r="C18" s="45">
        <v>0</v>
      </c>
      <c r="D18" s="45">
        <f t="shared" si="0"/>
        <v>91.518000000000001</v>
      </c>
      <c r="E18" s="45">
        <v>0</v>
      </c>
      <c r="F18" s="45">
        <f t="shared" si="1"/>
        <v>91.518000000000001</v>
      </c>
      <c r="G18" s="18">
        <v>0.3</v>
      </c>
      <c r="H18" s="19">
        <f t="shared" si="2"/>
        <v>27.455400000000001</v>
      </c>
      <c r="I18" s="45">
        <f t="shared" si="3"/>
        <v>64.062600000000003</v>
      </c>
    </row>
    <row r="19" spans="1:10">
      <c r="A19" s="13">
        <v>12</v>
      </c>
      <c r="B19" s="19">
        <v>7.6999999999999999E-2</v>
      </c>
      <c r="C19" s="45">
        <v>0</v>
      </c>
      <c r="D19" s="45">
        <f t="shared" si="0"/>
        <v>7.6999999999999999E-2</v>
      </c>
      <c r="E19" s="45">
        <v>0</v>
      </c>
      <c r="F19" s="45">
        <f t="shared" si="1"/>
        <v>7.6999999999999999E-2</v>
      </c>
      <c r="G19" s="18">
        <v>1</v>
      </c>
      <c r="H19" s="19">
        <f t="shared" si="2"/>
        <v>7.6999999999999999E-2</v>
      </c>
      <c r="I19" s="45">
        <f t="shared" si="3"/>
        <v>0</v>
      </c>
    </row>
    <row r="20" spans="1:10">
      <c r="A20" s="13">
        <v>13</v>
      </c>
      <c r="B20" s="19">
        <v>78.355999999999995</v>
      </c>
      <c r="C20" s="45">
        <v>0</v>
      </c>
      <c r="D20" s="45">
        <f t="shared" si="0"/>
        <v>78.355999999999995</v>
      </c>
      <c r="E20" s="45">
        <v>0</v>
      </c>
      <c r="F20" s="45">
        <f t="shared" si="1"/>
        <v>78.355999999999995</v>
      </c>
      <c r="G20" s="46" t="s">
        <v>59</v>
      </c>
      <c r="H20" s="19">
        <v>7.4960335037887909</v>
      </c>
      <c r="I20" s="45">
        <f t="shared" si="3"/>
        <v>70.8599664962112</v>
      </c>
    </row>
    <row r="21" spans="1:10">
      <c r="A21" s="13">
        <v>17</v>
      </c>
      <c r="B21" s="19">
        <v>13877.616</v>
      </c>
      <c r="C21" s="45">
        <v>1580.6759999999999</v>
      </c>
      <c r="D21" s="45">
        <f t="shared" si="0"/>
        <v>15458.291999999999</v>
      </c>
      <c r="E21" s="45">
        <v>790.33799999999997</v>
      </c>
      <c r="F21" s="45">
        <f t="shared" si="1"/>
        <v>14667.954</v>
      </c>
      <c r="G21" s="18">
        <v>0.08</v>
      </c>
      <c r="H21" s="19">
        <f t="shared" si="2"/>
        <v>1173.43632</v>
      </c>
      <c r="I21" s="45">
        <f t="shared" si="3"/>
        <v>14284.855679999999</v>
      </c>
    </row>
    <row r="22" spans="1:10">
      <c r="A22" s="13">
        <v>42</v>
      </c>
      <c r="B22" s="19">
        <v>101.52</v>
      </c>
      <c r="C22" s="45">
        <v>0</v>
      </c>
      <c r="D22" s="45">
        <f t="shared" si="0"/>
        <v>101.52</v>
      </c>
      <c r="E22" s="45">
        <v>0</v>
      </c>
      <c r="F22" s="45">
        <f t="shared" si="1"/>
        <v>101.52</v>
      </c>
      <c r="G22" s="18">
        <v>0.12</v>
      </c>
      <c r="H22" s="19">
        <f t="shared" si="2"/>
        <v>12.182399999999999</v>
      </c>
      <c r="I22" s="45">
        <f t="shared" si="3"/>
        <v>89.337599999999995</v>
      </c>
    </row>
    <row r="23" spans="1:10">
      <c r="A23" s="13">
        <v>43.1</v>
      </c>
      <c r="B23" s="19">
        <v>300.52999999999997</v>
      </c>
      <c r="C23" s="45">
        <v>0</v>
      </c>
      <c r="D23" s="45">
        <f t="shared" si="0"/>
        <v>300.52999999999997</v>
      </c>
      <c r="E23" s="45">
        <v>0</v>
      </c>
      <c r="F23" s="45">
        <f t="shared" si="1"/>
        <v>300.52999999999997</v>
      </c>
      <c r="G23" s="18">
        <v>0.3</v>
      </c>
      <c r="H23" s="19">
        <f t="shared" si="2"/>
        <v>90.158999999999992</v>
      </c>
      <c r="I23" s="45">
        <f t="shared" si="3"/>
        <v>210.37099999999998</v>
      </c>
    </row>
    <row r="24" spans="1:10">
      <c r="A24" s="13">
        <v>45</v>
      </c>
      <c r="B24" s="19">
        <v>6.4000000000000001E-2</v>
      </c>
      <c r="C24" s="45">
        <v>0</v>
      </c>
      <c r="D24" s="45">
        <f t="shared" si="0"/>
        <v>6.4000000000000001E-2</v>
      </c>
      <c r="E24" s="45">
        <v>0</v>
      </c>
      <c r="F24" s="45">
        <f t="shared" si="1"/>
        <v>6.4000000000000001E-2</v>
      </c>
      <c r="G24" s="18">
        <v>0.45</v>
      </c>
      <c r="H24" s="19">
        <f t="shared" si="2"/>
        <v>2.8800000000000003E-2</v>
      </c>
      <c r="I24" s="45">
        <f t="shared" si="3"/>
        <v>3.5199999999999995E-2</v>
      </c>
    </row>
    <row r="25" spans="1:10">
      <c r="A25" s="13">
        <v>47</v>
      </c>
      <c r="B25" s="19">
        <v>3841.9110000000001</v>
      </c>
      <c r="C25" s="45">
        <v>732.28099999999995</v>
      </c>
      <c r="D25" s="45">
        <f t="shared" si="0"/>
        <v>4574.192</v>
      </c>
      <c r="E25" s="45">
        <v>366.14049999999997</v>
      </c>
      <c r="F25" s="45">
        <f t="shared" si="1"/>
        <v>4208.0514999999996</v>
      </c>
      <c r="G25" s="18">
        <v>0.08</v>
      </c>
      <c r="H25" s="19">
        <f t="shared" si="2"/>
        <v>336.64411999999999</v>
      </c>
      <c r="I25" s="45">
        <f t="shared" si="3"/>
        <v>4237.5478800000001</v>
      </c>
    </row>
    <row r="26" spans="1:10">
      <c r="A26" s="13">
        <v>50</v>
      </c>
      <c r="B26" s="19">
        <v>6.3E-2</v>
      </c>
      <c r="C26" s="45">
        <v>0</v>
      </c>
      <c r="D26" s="45">
        <f t="shared" si="0"/>
        <v>6.3E-2</v>
      </c>
      <c r="E26" s="45">
        <v>0</v>
      </c>
      <c r="F26" s="45">
        <f t="shared" si="1"/>
        <v>6.3E-2</v>
      </c>
      <c r="G26" s="18">
        <v>0.55000000000000004</v>
      </c>
      <c r="H26" s="19">
        <f t="shared" si="2"/>
        <v>3.465E-2</v>
      </c>
      <c r="I26" s="45">
        <f t="shared" si="3"/>
        <v>2.835E-2</v>
      </c>
    </row>
    <row r="27" spans="1:10" ht="12.6" thickBot="1">
      <c r="A27" s="41" t="s">
        <v>60</v>
      </c>
      <c r="B27" s="63">
        <f>SUM(B13:B26)</f>
        <v>40709.919999999998</v>
      </c>
      <c r="C27" s="63">
        <f>SUM(C13:C26)</f>
        <v>3273.3090000000002</v>
      </c>
      <c r="D27" s="63">
        <f>SUM(D13:D26)</f>
        <v>43983.228999999999</v>
      </c>
      <c r="E27" s="63">
        <f>SUM(E13:E26)</f>
        <v>1636.6545000000001</v>
      </c>
      <c r="F27" s="63">
        <f>SUM(F13:F26)</f>
        <v>42346.574499999995</v>
      </c>
      <c r="G27" s="64" t="s">
        <v>18</v>
      </c>
      <c r="H27" s="63">
        <f>SUM(H13:H26)</f>
        <v>2965.9388535037892</v>
      </c>
      <c r="I27" s="63">
        <f>SUM(I13:I26)</f>
        <v>41017.290146496205</v>
      </c>
      <c r="J27" s="45"/>
    </row>
    <row r="28" spans="1:10" ht="12" thickTop="1"/>
    <row r="30" spans="1:10" ht="12">
      <c r="A30" s="41">
        <v>2019</v>
      </c>
      <c r="C30" s="13" t="s">
        <v>49</v>
      </c>
      <c r="E30" s="47"/>
      <c r="F30" s="47"/>
      <c r="G30" s="47"/>
      <c r="H30" s="47"/>
      <c r="I30" s="47"/>
    </row>
    <row r="31" spans="1:10">
      <c r="A31" s="43" t="s">
        <v>50</v>
      </c>
      <c r="B31" s="43" t="s">
        <v>51</v>
      </c>
      <c r="C31" s="43" t="s">
        <v>52</v>
      </c>
      <c r="D31" s="43" t="s">
        <v>53</v>
      </c>
      <c r="E31" s="48" t="s">
        <v>54</v>
      </c>
      <c r="F31" s="48" t="s">
        <v>55</v>
      </c>
      <c r="G31" s="48" t="s">
        <v>56</v>
      </c>
      <c r="H31" s="48" t="s">
        <v>57</v>
      </c>
      <c r="I31" s="40" t="s">
        <v>61</v>
      </c>
      <c r="J31" s="48" t="s">
        <v>58</v>
      </c>
    </row>
    <row r="32" spans="1:10">
      <c r="A32" s="13">
        <v>1</v>
      </c>
      <c r="B32" s="45">
        <f>+I13</f>
        <v>16518.443159999999</v>
      </c>
      <c r="C32" s="45">
        <v>187.02500000000001</v>
      </c>
      <c r="D32" s="45">
        <f>+B32+C32</f>
        <v>16705.46816</v>
      </c>
      <c r="E32" s="45">
        <v>93.512500000000003</v>
      </c>
      <c r="F32" s="45">
        <f>D32-E32</f>
        <v>16611.95566</v>
      </c>
      <c r="G32" s="18">
        <v>0.04</v>
      </c>
      <c r="H32" s="19">
        <f>F32*G32</f>
        <v>664.47822640000004</v>
      </c>
      <c r="I32" s="49">
        <v>0</v>
      </c>
      <c r="J32" s="45">
        <f>D32-H32-I32</f>
        <v>16040.9899336</v>
      </c>
    </row>
    <row r="33" spans="1:22">
      <c r="A33" s="13">
        <v>2</v>
      </c>
      <c r="B33" s="45">
        <f t="shared" ref="B33:B45" si="4">+I14</f>
        <v>361.39616000000001</v>
      </c>
      <c r="C33" s="45">
        <v>0</v>
      </c>
      <c r="D33" s="45">
        <f t="shared" ref="D33:D45" si="5">+B33+C33</f>
        <v>361.39616000000001</v>
      </c>
      <c r="E33" s="45">
        <v>0</v>
      </c>
      <c r="F33" s="45">
        <f t="shared" ref="F33:F45" si="6">D33-E33</f>
        <v>361.39616000000001</v>
      </c>
      <c r="G33" s="18">
        <v>0.06</v>
      </c>
      <c r="H33" s="19">
        <f t="shared" ref="H33:H44" si="7">F33*G33</f>
        <v>21.683769599999998</v>
      </c>
      <c r="I33" s="49">
        <v>0</v>
      </c>
      <c r="J33" s="45">
        <f t="shared" ref="J33:J44" si="8">D33-H33-I33</f>
        <v>339.7123904</v>
      </c>
    </row>
    <row r="34" spans="1:22">
      <c r="A34" s="13">
        <v>3</v>
      </c>
      <c r="B34" s="45">
        <f t="shared" si="4"/>
        <v>546.49985000000004</v>
      </c>
      <c r="C34" s="45">
        <v>0</v>
      </c>
      <c r="D34" s="45">
        <f t="shared" si="5"/>
        <v>546.49985000000004</v>
      </c>
      <c r="E34" s="45">
        <v>0</v>
      </c>
      <c r="F34" s="45">
        <f t="shared" si="6"/>
        <v>546.49985000000004</v>
      </c>
      <c r="G34" s="18">
        <v>0.05</v>
      </c>
      <c r="H34" s="19">
        <f t="shared" si="7"/>
        <v>27.324992500000004</v>
      </c>
      <c r="I34" s="49">
        <v>0</v>
      </c>
      <c r="J34" s="45">
        <f t="shared" si="8"/>
        <v>519.17485750000003</v>
      </c>
    </row>
    <row r="35" spans="1:22">
      <c r="A35" s="13">
        <v>6</v>
      </c>
      <c r="B35" s="45">
        <f t="shared" si="4"/>
        <v>3849.6896999999999</v>
      </c>
      <c r="C35" s="45">
        <v>0</v>
      </c>
      <c r="D35" s="45">
        <f t="shared" si="5"/>
        <v>3849.6896999999999</v>
      </c>
      <c r="E35" s="45">
        <v>0</v>
      </c>
      <c r="F35" s="45">
        <f t="shared" si="6"/>
        <v>3849.6896999999999</v>
      </c>
      <c r="G35" s="18">
        <v>0.1</v>
      </c>
      <c r="H35" s="19">
        <f t="shared" si="7"/>
        <v>384.96897000000001</v>
      </c>
      <c r="I35" s="49">
        <v>0</v>
      </c>
      <c r="J35" s="45">
        <f t="shared" si="8"/>
        <v>3464.72073</v>
      </c>
    </row>
    <row r="36" spans="1:22">
      <c r="A36" s="13">
        <v>8</v>
      </c>
      <c r="B36" s="45">
        <f t="shared" si="4"/>
        <v>784.16300000000001</v>
      </c>
      <c r="C36" s="45">
        <v>94.197999999999993</v>
      </c>
      <c r="D36" s="45">
        <f t="shared" si="5"/>
        <v>878.36099999999999</v>
      </c>
      <c r="E36" s="45">
        <v>47.098999999999997</v>
      </c>
      <c r="F36" s="45">
        <f t="shared" si="6"/>
        <v>831.26199999999994</v>
      </c>
      <c r="G36" s="18">
        <v>0.2</v>
      </c>
      <c r="H36" s="19">
        <f t="shared" si="7"/>
        <v>166.25239999999999</v>
      </c>
      <c r="I36" s="49">
        <v>18.839600000000001</v>
      </c>
      <c r="J36" s="45">
        <f t="shared" si="8"/>
        <v>693.26900000000001</v>
      </c>
    </row>
    <row r="37" spans="1:22">
      <c r="A37" s="13">
        <v>10</v>
      </c>
      <c r="B37" s="45">
        <f t="shared" si="4"/>
        <v>64.062600000000003</v>
      </c>
      <c r="C37" s="45">
        <v>0</v>
      </c>
      <c r="D37" s="45">
        <f t="shared" si="5"/>
        <v>64.062600000000003</v>
      </c>
      <c r="E37" s="45">
        <v>0</v>
      </c>
      <c r="F37" s="45">
        <f t="shared" si="6"/>
        <v>64.062600000000003</v>
      </c>
      <c r="G37" s="18">
        <v>0.3</v>
      </c>
      <c r="H37" s="19">
        <f t="shared" si="7"/>
        <v>19.218779999999999</v>
      </c>
      <c r="I37" s="49">
        <v>0</v>
      </c>
      <c r="J37" s="45">
        <f t="shared" si="8"/>
        <v>44.843820000000008</v>
      </c>
    </row>
    <row r="38" spans="1:22">
      <c r="A38" s="13">
        <v>12</v>
      </c>
      <c r="B38" s="45">
        <f t="shared" si="4"/>
        <v>0</v>
      </c>
      <c r="C38" s="45">
        <v>0</v>
      </c>
      <c r="D38" s="45">
        <f t="shared" si="5"/>
        <v>0</v>
      </c>
      <c r="E38" s="45">
        <v>0</v>
      </c>
      <c r="F38" s="45">
        <f t="shared" si="6"/>
        <v>0</v>
      </c>
      <c r="G38" s="18">
        <v>1</v>
      </c>
      <c r="H38" s="19">
        <f t="shared" si="7"/>
        <v>0</v>
      </c>
      <c r="I38" s="49">
        <v>0</v>
      </c>
      <c r="J38" s="45">
        <f t="shared" si="8"/>
        <v>0</v>
      </c>
    </row>
    <row r="39" spans="1:22">
      <c r="A39" s="13">
        <v>13</v>
      </c>
      <c r="B39" s="45">
        <f t="shared" si="4"/>
        <v>70.8599664962112</v>
      </c>
      <c r="C39" s="45">
        <v>0</v>
      </c>
      <c r="D39" s="45">
        <f t="shared" si="5"/>
        <v>70.8599664962112</v>
      </c>
      <c r="E39" s="45">
        <v>0</v>
      </c>
      <c r="F39" s="45">
        <f t="shared" si="6"/>
        <v>70.8599664962112</v>
      </c>
      <c r="G39" s="46" t="s">
        <v>59</v>
      </c>
      <c r="H39" s="45">
        <v>7.4960335037887909</v>
      </c>
      <c r="I39" s="49">
        <v>0</v>
      </c>
      <c r="J39" s="45">
        <f t="shared" si="8"/>
        <v>63.363932992422406</v>
      </c>
    </row>
    <row r="40" spans="1:22">
      <c r="A40" s="13">
        <v>17</v>
      </c>
      <c r="B40" s="45">
        <f t="shared" si="4"/>
        <v>14284.855679999999</v>
      </c>
      <c r="C40" s="45">
        <v>1224.952</v>
      </c>
      <c r="D40" s="45">
        <f t="shared" si="5"/>
        <v>15509.807679999998</v>
      </c>
      <c r="E40" s="45">
        <v>612.476</v>
      </c>
      <c r="F40" s="45">
        <f t="shared" si="6"/>
        <v>14897.331679999998</v>
      </c>
      <c r="G40" s="18">
        <v>0.08</v>
      </c>
      <c r="H40" s="19">
        <f t="shared" si="7"/>
        <v>1191.7865343999999</v>
      </c>
      <c r="I40" s="49">
        <v>79.302000000000007</v>
      </c>
      <c r="J40" s="45">
        <f t="shared" si="8"/>
        <v>14238.719145599998</v>
      </c>
    </row>
    <row r="41" spans="1:22">
      <c r="A41" s="13">
        <v>42</v>
      </c>
      <c r="B41" s="45">
        <f t="shared" si="4"/>
        <v>89.337599999999995</v>
      </c>
      <c r="C41" s="45">
        <v>0</v>
      </c>
      <c r="D41" s="45">
        <f t="shared" si="5"/>
        <v>89.337599999999995</v>
      </c>
      <c r="E41" s="45">
        <v>0</v>
      </c>
      <c r="F41" s="45">
        <f t="shared" si="6"/>
        <v>89.337599999999995</v>
      </c>
      <c r="G41" s="18">
        <v>0.12</v>
      </c>
      <c r="H41" s="19">
        <f t="shared" si="7"/>
        <v>10.720511999999999</v>
      </c>
      <c r="I41" s="49">
        <v>0</v>
      </c>
      <c r="J41" s="45">
        <f t="shared" si="8"/>
        <v>78.617087999999995</v>
      </c>
    </row>
    <row r="42" spans="1:22">
      <c r="A42" s="13">
        <v>43.1</v>
      </c>
      <c r="B42" s="45">
        <f t="shared" si="4"/>
        <v>210.37099999999998</v>
      </c>
      <c r="C42" s="45">
        <v>0</v>
      </c>
      <c r="D42" s="45">
        <f t="shared" si="5"/>
        <v>210.37099999999998</v>
      </c>
      <c r="E42" s="45">
        <v>0</v>
      </c>
      <c r="F42" s="45">
        <f t="shared" si="6"/>
        <v>210.37099999999998</v>
      </c>
      <c r="G42" s="18">
        <v>0.3</v>
      </c>
      <c r="H42" s="19">
        <f t="shared" si="7"/>
        <v>63.111299999999993</v>
      </c>
      <c r="I42" s="49">
        <v>0</v>
      </c>
      <c r="J42" s="45">
        <f t="shared" si="8"/>
        <v>147.25969999999998</v>
      </c>
      <c r="V42" s="50"/>
    </row>
    <row r="43" spans="1:22">
      <c r="A43" s="13">
        <v>45</v>
      </c>
      <c r="B43" s="45">
        <f t="shared" si="4"/>
        <v>3.5199999999999995E-2</v>
      </c>
      <c r="C43" s="45">
        <v>0</v>
      </c>
      <c r="D43" s="45">
        <f t="shared" si="5"/>
        <v>3.5199999999999995E-2</v>
      </c>
      <c r="E43" s="45">
        <v>0</v>
      </c>
      <c r="F43" s="45">
        <f t="shared" si="6"/>
        <v>3.5199999999999995E-2</v>
      </c>
      <c r="G43" s="18">
        <v>0.45</v>
      </c>
      <c r="H43" s="19">
        <f t="shared" si="7"/>
        <v>1.584E-2</v>
      </c>
      <c r="I43" s="49">
        <v>0</v>
      </c>
      <c r="J43" s="45">
        <f t="shared" si="8"/>
        <v>1.9359999999999995E-2</v>
      </c>
    </row>
    <row r="44" spans="1:22">
      <c r="A44" s="13">
        <v>47</v>
      </c>
      <c r="B44" s="45">
        <f t="shared" si="4"/>
        <v>4237.5478800000001</v>
      </c>
      <c r="C44" s="45">
        <v>524.10400000000004</v>
      </c>
      <c r="D44" s="45">
        <f t="shared" si="5"/>
        <v>4761.6518800000003</v>
      </c>
      <c r="E44" s="45">
        <v>262.05200000000002</v>
      </c>
      <c r="F44" s="45">
        <f t="shared" si="6"/>
        <v>4499.5998800000007</v>
      </c>
      <c r="G44" s="18">
        <v>0.08</v>
      </c>
      <c r="H44" s="19">
        <f t="shared" si="7"/>
        <v>359.96799040000008</v>
      </c>
      <c r="I44" s="49">
        <v>30.35472</v>
      </c>
      <c r="J44" s="45">
        <f t="shared" si="8"/>
        <v>4371.3291695999997</v>
      </c>
    </row>
    <row r="45" spans="1:22">
      <c r="A45" s="13">
        <v>50</v>
      </c>
      <c r="B45" s="45">
        <f t="shared" si="4"/>
        <v>2.835E-2</v>
      </c>
      <c r="C45" s="45">
        <v>14.57</v>
      </c>
      <c r="D45" s="45">
        <f t="shared" si="5"/>
        <v>14.59835</v>
      </c>
      <c r="E45" s="45">
        <v>7.2850000000000001</v>
      </c>
      <c r="F45" s="45">
        <f t="shared" si="6"/>
        <v>7.3133499999999998</v>
      </c>
      <c r="G45" s="18">
        <v>0.55000000000000004</v>
      </c>
      <c r="H45" s="19">
        <f>F45*G45</f>
        <v>4.0223425000000006</v>
      </c>
      <c r="I45" s="49">
        <v>8.0135000000000005</v>
      </c>
      <c r="J45" s="45">
        <f>D45-H45-I45</f>
        <v>2.5625074999999988</v>
      </c>
    </row>
    <row r="46" spans="1:22" ht="12.6" thickBot="1">
      <c r="A46" s="41" t="s">
        <v>60</v>
      </c>
      <c r="B46" s="63">
        <f>SUM(B32:B45)</f>
        <v>41017.290146496205</v>
      </c>
      <c r="C46" s="63">
        <f>SUM(C32:C45)</f>
        <v>2044.8489999999999</v>
      </c>
      <c r="D46" s="63">
        <f>SUM(D32:D45)</f>
        <v>43062.139146496207</v>
      </c>
      <c r="E46" s="63">
        <f>SUM(E32:E45)</f>
        <v>1022.4245</v>
      </c>
      <c r="F46" s="63">
        <f>SUM(F32:F45)</f>
        <v>42039.714646496199</v>
      </c>
      <c r="G46" s="65" t="s">
        <v>18</v>
      </c>
      <c r="H46" s="63">
        <f>SUM(H32:H45)</f>
        <v>2921.0476913037887</v>
      </c>
      <c r="I46" s="63">
        <f>SUM(I32:I45)</f>
        <v>136.50982000000002</v>
      </c>
      <c r="J46" s="63">
        <f>SUM(J32:J45)</f>
        <v>40004.581635192422</v>
      </c>
      <c r="K46" s="52"/>
    </row>
    <row r="47" spans="1:22" ht="12.6" thickTop="1">
      <c r="A47" s="41"/>
      <c r="B47" s="54"/>
      <c r="C47" s="53"/>
      <c r="D47" s="53"/>
      <c r="E47" s="53"/>
      <c r="F47" s="53"/>
      <c r="G47" s="51"/>
      <c r="H47" s="53"/>
      <c r="I47" s="53"/>
      <c r="J47" s="53"/>
      <c r="K47" s="52"/>
    </row>
    <row r="48" spans="1:22" ht="12">
      <c r="A48" s="12"/>
      <c r="B48" s="54"/>
      <c r="C48" s="54"/>
      <c r="D48" s="54"/>
      <c r="E48" s="53"/>
      <c r="F48" s="53"/>
      <c r="G48" s="51"/>
      <c r="H48" s="53" t="s">
        <v>62</v>
      </c>
      <c r="I48" s="53">
        <f>+I46+H46</f>
        <v>3057.5575113037889</v>
      </c>
    </row>
    <row r="50" spans="1:10" ht="12">
      <c r="A50" s="41">
        <v>2020</v>
      </c>
      <c r="C50" s="13" t="s">
        <v>49</v>
      </c>
      <c r="E50" s="47"/>
      <c r="F50" s="47"/>
      <c r="G50" s="47"/>
      <c r="H50" s="47"/>
      <c r="J50" s="47"/>
    </row>
    <row r="51" spans="1:10">
      <c r="A51" s="43" t="s">
        <v>50</v>
      </c>
      <c r="B51" s="43" t="s">
        <v>51</v>
      </c>
      <c r="C51" s="43" t="s">
        <v>52</v>
      </c>
      <c r="D51" s="43" t="s">
        <v>53</v>
      </c>
      <c r="E51" s="48" t="s">
        <v>54</v>
      </c>
      <c r="F51" s="48" t="s">
        <v>55</v>
      </c>
      <c r="G51" s="48" t="s">
        <v>56</v>
      </c>
      <c r="H51" s="48" t="s">
        <v>57</v>
      </c>
      <c r="I51" s="48" t="s">
        <v>61</v>
      </c>
      <c r="J51" s="48" t="s">
        <v>58</v>
      </c>
    </row>
    <row r="52" spans="1:10">
      <c r="A52" s="13">
        <v>1</v>
      </c>
      <c r="B52" s="45">
        <f>J32</f>
        <v>16040.9899336</v>
      </c>
      <c r="C52" s="45">
        <v>383.15699999999998</v>
      </c>
      <c r="D52" s="45">
        <f>+B52+C52</f>
        <v>16424.146933600001</v>
      </c>
      <c r="E52" s="45">
        <v>191.57849999999999</v>
      </c>
      <c r="F52" s="45">
        <f>D52-E52</f>
        <v>16232.568433600001</v>
      </c>
      <c r="G52" s="18">
        <v>0.04</v>
      </c>
      <c r="H52" s="19">
        <f>F52*G52</f>
        <v>649.30273734400009</v>
      </c>
      <c r="I52" s="45">
        <v>15.326280000000001</v>
      </c>
      <c r="J52" s="45">
        <f>D52-H52-I52</f>
        <v>15759.517916256002</v>
      </c>
    </row>
    <row r="53" spans="1:10">
      <c r="A53" s="13">
        <v>2</v>
      </c>
      <c r="B53" s="45">
        <f t="shared" ref="B53:B65" si="9">J33</f>
        <v>339.7123904</v>
      </c>
      <c r="C53" s="45">
        <v>0</v>
      </c>
      <c r="D53" s="45">
        <f t="shared" ref="D53:D65" si="10">+B53+C53</f>
        <v>339.7123904</v>
      </c>
      <c r="E53" s="45">
        <v>0</v>
      </c>
      <c r="F53" s="45">
        <f t="shared" ref="F53:F65" si="11">D53-E53</f>
        <v>339.7123904</v>
      </c>
      <c r="G53" s="18">
        <v>0.06</v>
      </c>
      <c r="H53" s="19">
        <f t="shared" ref="H53:H65" si="12">F53*G53</f>
        <v>20.382743424000001</v>
      </c>
      <c r="I53" s="45">
        <v>0</v>
      </c>
      <c r="J53" s="45">
        <f t="shared" ref="J53:J64" si="13">D53-H53-I53</f>
        <v>319.32964697599999</v>
      </c>
    </row>
    <row r="54" spans="1:10">
      <c r="A54" s="13">
        <v>3</v>
      </c>
      <c r="B54" s="45">
        <f t="shared" si="9"/>
        <v>519.17485750000003</v>
      </c>
      <c r="C54" s="45">
        <v>0</v>
      </c>
      <c r="D54" s="45">
        <f t="shared" si="10"/>
        <v>519.17485750000003</v>
      </c>
      <c r="E54" s="45">
        <v>0</v>
      </c>
      <c r="F54" s="45">
        <f t="shared" si="11"/>
        <v>519.17485750000003</v>
      </c>
      <c r="G54" s="18">
        <v>0.05</v>
      </c>
      <c r="H54" s="19">
        <f t="shared" si="12"/>
        <v>25.958742875000002</v>
      </c>
      <c r="I54" s="45">
        <v>0</v>
      </c>
      <c r="J54" s="45">
        <f t="shared" si="13"/>
        <v>493.21611462500005</v>
      </c>
    </row>
    <row r="55" spans="1:10">
      <c r="A55" s="13">
        <v>6</v>
      </c>
      <c r="B55" s="45">
        <f t="shared" si="9"/>
        <v>3464.72073</v>
      </c>
      <c r="C55" s="45">
        <v>0</v>
      </c>
      <c r="D55" s="45">
        <f t="shared" si="10"/>
        <v>3464.72073</v>
      </c>
      <c r="E55" s="45">
        <v>0</v>
      </c>
      <c r="F55" s="45">
        <f t="shared" si="11"/>
        <v>3464.72073</v>
      </c>
      <c r="G55" s="18">
        <v>0.1</v>
      </c>
      <c r="H55" s="19">
        <f t="shared" si="12"/>
        <v>346.47207300000002</v>
      </c>
      <c r="I55" s="45">
        <v>0</v>
      </c>
      <c r="J55" s="45">
        <f t="shared" si="13"/>
        <v>3118.2486570000001</v>
      </c>
    </row>
    <row r="56" spans="1:10">
      <c r="A56" s="13">
        <v>8</v>
      </c>
      <c r="B56" s="45">
        <f t="shared" si="9"/>
        <v>693.26900000000001</v>
      </c>
      <c r="C56" s="45">
        <v>66.605000000000004</v>
      </c>
      <c r="D56" s="45">
        <f t="shared" si="10"/>
        <v>759.87400000000002</v>
      </c>
      <c r="E56" s="45">
        <v>33.302500000000002</v>
      </c>
      <c r="F56" s="45">
        <f t="shared" si="11"/>
        <v>726.57150000000001</v>
      </c>
      <c r="G56" s="18">
        <v>0.2</v>
      </c>
      <c r="H56" s="19">
        <f t="shared" si="12"/>
        <v>145.3143</v>
      </c>
      <c r="I56" s="45">
        <v>13.321</v>
      </c>
      <c r="J56" s="45">
        <f t="shared" si="13"/>
        <v>601.23869999999999</v>
      </c>
    </row>
    <row r="57" spans="1:10">
      <c r="A57" s="13">
        <v>10</v>
      </c>
      <c r="B57" s="45">
        <f t="shared" si="9"/>
        <v>44.843820000000008</v>
      </c>
      <c r="C57" s="45">
        <v>0</v>
      </c>
      <c r="D57" s="45">
        <f t="shared" si="10"/>
        <v>44.843820000000008</v>
      </c>
      <c r="E57" s="45">
        <v>0</v>
      </c>
      <c r="F57" s="45">
        <f t="shared" si="11"/>
        <v>44.843820000000008</v>
      </c>
      <c r="G57" s="18">
        <v>0.3</v>
      </c>
      <c r="H57" s="19">
        <f t="shared" si="12"/>
        <v>13.453146000000002</v>
      </c>
      <c r="I57" s="45">
        <v>0</v>
      </c>
      <c r="J57" s="45">
        <f t="shared" si="13"/>
        <v>31.390674000000004</v>
      </c>
    </row>
    <row r="58" spans="1:10">
      <c r="A58" s="13">
        <v>12</v>
      </c>
      <c r="B58" s="45">
        <f t="shared" si="9"/>
        <v>0</v>
      </c>
      <c r="C58" s="45">
        <v>0</v>
      </c>
      <c r="D58" s="45">
        <f t="shared" si="10"/>
        <v>0</v>
      </c>
      <c r="E58" s="45">
        <v>0</v>
      </c>
      <c r="F58" s="45">
        <f t="shared" si="11"/>
        <v>0</v>
      </c>
      <c r="G58" s="18">
        <v>1</v>
      </c>
      <c r="H58" s="19">
        <f t="shared" si="12"/>
        <v>0</v>
      </c>
      <c r="I58" s="45">
        <v>0</v>
      </c>
      <c r="J58" s="45">
        <f t="shared" si="13"/>
        <v>0</v>
      </c>
    </row>
    <row r="59" spans="1:10">
      <c r="A59" s="13">
        <v>13</v>
      </c>
      <c r="B59" s="45">
        <f t="shared" si="9"/>
        <v>63.363932992422406</v>
      </c>
      <c r="C59" s="45">
        <v>0</v>
      </c>
      <c r="D59" s="45">
        <f t="shared" si="10"/>
        <v>63.363932992422406</v>
      </c>
      <c r="E59" s="45">
        <v>0</v>
      </c>
      <c r="F59" s="45">
        <f t="shared" si="11"/>
        <v>63.363932992422406</v>
      </c>
      <c r="G59" s="46" t="s">
        <v>59</v>
      </c>
      <c r="H59" s="45">
        <v>7.6219999999999999</v>
      </c>
      <c r="I59" s="45">
        <v>0</v>
      </c>
      <c r="J59" s="45">
        <f t="shared" si="13"/>
        <v>55.741932992422406</v>
      </c>
    </row>
    <row r="60" spans="1:10">
      <c r="A60" s="13">
        <v>17</v>
      </c>
      <c r="B60" s="45">
        <f t="shared" si="9"/>
        <v>14238.719145599998</v>
      </c>
      <c r="C60" s="45">
        <v>616.16300000000001</v>
      </c>
      <c r="D60" s="45">
        <f t="shared" si="10"/>
        <v>14854.882145599999</v>
      </c>
      <c r="E60" s="45">
        <v>308.08150000000001</v>
      </c>
      <c r="F60" s="45">
        <f t="shared" si="11"/>
        <v>14546.800645599998</v>
      </c>
      <c r="G60" s="18">
        <v>0.08</v>
      </c>
      <c r="H60" s="19">
        <f t="shared" si="12"/>
        <v>1163.7440516479999</v>
      </c>
      <c r="I60" s="45">
        <v>49.293039999999998</v>
      </c>
      <c r="J60" s="45">
        <f t="shared" si="13"/>
        <v>13641.845053951998</v>
      </c>
    </row>
    <row r="61" spans="1:10">
      <c r="A61" s="13">
        <v>42</v>
      </c>
      <c r="B61" s="45">
        <f t="shared" si="9"/>
        <v>78.617087999999995</v>
      </c>
      <c r="C61" s="45">
        <v>0</v>
      </c>
      <c r="D61" s="45">
        <f t="shared" si="10"/>
        <v>78.617087999999995</v>
      </c>
      <c r="E61" s="45">
        <v>0</v>
      </c>
      <c r="F61" s="45">
        <f t="shared" si="11"/>
        <v>78.617087999999995</v>
      </c>
      <c r="G61" s="18">
        <v>0.12</v>
      </c>
      <c r="H61" s="19">
        <f t="shared" si="12"/>
        <v>9.4340505599999993</v>
      </c>
      <c r="I61" s="45">
        <v>0</v>
      </c>
      <c r="J61" s="45">
        <f t="shared" si="13"/>
        <v>69.183037439999993</v>
      </c>
    </row>
    <row r="62" spans="1:10">
      <c r="A62" s="13">
        <v>43.1</v>
      </c>
      <c r="B62" s="45">
        <f t="shared" si="9"/>
        <v>147.25969999999998</v>
      </c>
      <c r="C62" s="45">
        <v>0</v>
      </c>
      <c r="D62" s="45">
        <f t="shared" si="10"/>
        <v>147.25969999999998</v>
      </c>
      <c r="E62" s="45">
        <v>0</v>
      </c>
      <c r="F62" s="45">
        <f t="shared" si="11"/>
        <v>147.25969999999998</v>
      </c>
      <c r="G62" s="18">
        <v>0.3</v>
      </c>
      <c r="H62" s="19">
        <f t="shared" si="12"/>
        <v>44.17790999999999</v>
      </c>
      <c r="I62" s="45">
        <v>0</v>
      </c>
      <c r="J62" s="45">
        <f t="shared" si="13"/>
        <v>103.08178999999998</v>
      </c>
    </row>
    <row r="63" spans="1:10">
      <c r="A63" s="13">
        <v>45</v>
      </c>
      <c r="B63" s="45">
        <f t="shared" si="9"/>
        <v>1.9359999999999995E-2</v>
      </c>
      <c r="C63" s="45">
        <v>0</v>
      </c>
      <c r="D63" s="45">
        <f t="shared" si="10"/>
        <v>1.9359999999999995E-2</v>
      </c>
      <c r="E63" s="45">
        <v>0</v>
      </c>
      <c r="F63" s="45">
        <f t="shared" si="11"/>
        <v>1.9359999999999995E-2</v>
      </c>
      <c r="G63" s="18">
        <v>0.45</v>
      </c>
      <c r="H63" s="19">
        <f t="shared" si="12"/>
        <v>8.7119999999999975E-3</v>
      </c>
      <c r="I63" s="45">
        <v>0</v>
      </c>
      <c r="J63" s="45">
        <f t="shared" si="13"/>
        <v>1.0647999999999998E-2</v>
      </c>
    </row>
    <row r="64" spans="1:10">
      <c r="A64" s="13">
        <v>47</v>
      </c>
      <c r="B64" s="45">
        <f t="shared" si="9"/>
        <v>4371.3291695999997</v>
      </c>
      <c r="C64" s="45">
        <v>330.12</v>
      </c>
      <c r="D64" s="45">
        <f t="shared" si="10"/>
        <v>4701.4491695999995</v>
      </c>
      <c r="E64" s="45">
        <v>165.06</v>
      </c>
      <c r="F64" s="45">
        <f t="shared" si="11"/>
        <v>4536.3891695999991</v>
      </c>
      <c r="G64" s="18">
        <v>0.08</v>
      </c>
      <c r="H64" s="19">
        <f t="shared" si="12"/>
        <v>362.91113356799991</v>
      </c>
      <c r="I64" s="45">
        <v>3.7312800000000004</v>
      </c>
      <c r="J64" s="45">
        <f t="shared" si="13"/>
        <v>4334.8067560319996</v>
      </c>
    </row>
    <row r="65" spans="1:10">
      <c r="A65" s="13">
        <v>50</v>
      </c>
      <c r="B65" s="45">
        <f t="shared" si="9"/>
        <v>2.5625074999999988</v>
      </c>
      <c r="C65" s="45">
        <v>13.085000000000001</v>
      </c>
      <c r="D65" s="45">
        <f t="shared" si="10"/>
        <v>15.6475075</v>
      </c>
      <c r="E65" s="45">
        <v>6.5425000000000004</v>
      </c>
      <c r="F65" s="45">
        <f t="shared" si="11"/>
        <v>9.1050074999999993</v>
      </c>
      <c r="G65" s="18">
        <v>0.55000000000000004</v>
      </c>
      <c r="H65" s="19">
        <f t="shared" si="12"/>
        <v>5.0077541249999999</v>
      </c>
      <c r="I65" s="45">
        <v>7.1967500000000006</v>
      </c>
      <c r="J65" s="45">
        <f>D65-H65-I65</f>
        <v>3.4430033749999991</v>
      </c>
    </row>
    <row r="66" spans="1:10" ht="12.6" thickBot="1">
      <c r="A66" s="41" t="s">
        <v>60</v>
      </c>
      <c r="B66" s="63">
        <f>SUM(B52:B65)</f>
        <v>40004.581635192422</v>
      </c>
      <c r="C66" s="63">
        <f>SUM(C52:C65)</f>
        <v>1409.13</v>
      </c>
      <c r="D66" s="63">
        <f>SUM(D52:D65)</f>
        <v>41413.711635192412</v>
      </c>
      <c r="E66" s="63">
        <f>SUM(E52:E65)</f>
        <v>704.56500000000005</v>
      </c>
      <c r="F66" s="63">
        <f>SUM(F52:F65)</f>
        <v>40709.146635192425</v>
      </c>
      <c r="G66" s="65" t="s">
        <v>18</v>
      </c>
      <c r="H66" s="63">
        <f>SUM(H52:H65)</f>
        <v>2793.7893545439997</v>
      </c>
      <c r="I66" s="63">
        <f>SUM(I52:I65)</f>
        <v>88.868349999999992</v>
      </c>
      <c r="J66" s="63">
        <f>SUM(J52:J65)</f>
        <v>38531.053930648428</v>
      </c>
    </row>
    <row r="67" spans="1:10" ht="12.6" thickTop="1">
      <c r="A67" s="12"/>
      <c r="B67" s="54">
        <v>0</v>
      </c>
      <c r="C67" s="54"/>
      <c r="D67" s="54"/>
      <c r="E67" s="53"/>
      <c r="F67" s="53"/>
      <c r="G67" s="51"/>
      <c r="H67" s="55"/>
      <c r="I67" s="53"/>
      <c r="J67" s="62"/>
    </row>
    <row r="68" spans="1:10" s="12" customFormat="1" ht="12">
      <c r="B68" s="53"/>
      <c r="C68" s="53"/>
      <c r="D68" s="53"/>
      <c r="E68" s="53"/>
      <c r="F68" s="53"/>
      <c r="G68" s="51"/>
      <c r="H68" s="53" t="s">
        <v>62</v>
      </c>
      <c r="I68" s="53">
        <f>+I66+H66</f>
        <v>2882.6577045439999</v>
      </c>
    </row>
    <row r="69" spans="1:10" ht="12">
      <c r="A69" s="41">
        <v>2021</v>
      </c>
      <c r="C69" s="13" t="s">
        <v>49</v>
      </c>
    </row>
    <row r="70" spans="1:10">
      <c r="A70" s="43" t="s">
        <v>50</v>
      </c>
      <c r="B70" s="43" t="s">
        <v>51</v>
      </c>
      <c r="C70" s="43" t="s">
        <v>52</v>
      </c>
      <c r="D70" s="43" t="s">
        <v>53</v>
      </c>
      <c r="E70" s="43" t="s">
        <v>54</v>
      </c>
      <c r="F70" s="43" t="s">
        <v>55</v>
      </c>
      <c r="G70" s="43" t="s">
        <v>56</v>
      </c>
      <c r="H70" s="43" t="s">
        <v>57</v>
      </c>
      <c r="I70" s="48" t="s">
        <v>61</v>
      </c>
      <c r="J70" s="43" t="s">
        <v>58</v>
      </c>
    </row>
    <row r="71" spans="1:10">
      <c r="A71" s="13">
        <v>1</v>
      </c>
      <c r="B71" s="45">
        <f>J52</f>
        <v>15759.517916256002</v>
      </c>
      <c r="C71" s="45">
        <v>432.315</v>
      </c>
      <c r="D71" s="45">
        <f>+B71+C71</f>
        <v>16191.832916256002</v>
      </c>
      <c r="E71" s="45">
        <v>216.1575</v>
      </c>
      <c r="F71" s="45">
        <f>D71-E71</f>
        <v>15975.675416256003</v>
      </c>
      <c r="G71" s="18">
        <v>0.04</v>
      </c>
      <c r="H71" s="19">
        <f>F71*G71</f>
        <v>639.02701665024017</v>
      </c>
      <c r="I71" s="49">
        <v>17.2926</v>
      </c>
      <c r="J71" s="45">
        <f>D71-H71-I71</f>
        <v>15535.513299605762</v>
      </c>
    </row>
    <row r="72" spans="1:10">
      <c r="A72" s="13">
        <v>2</v>
      </c>
      <c r="B72" s="45">
        <f t="shared" ref="B72:B82" si="14">J53</f>
        <v>319.32964697599999</v>
      </c>
      <c r="C72" s="45">
        <v>0</v>
      </c>
      <c r="D72" s="45">
        <f t="shared" ref="D72:D85" si="15">+B72+C72</f>
        <v>319.32964697599999</v>
      </c>
      <c r="E72" s="45">
        <v>0</v>
      </c>
      <c r="F72" s="45">
        <f t="shared" ref="F72:F85" si="16">D72-E72</f>
        <v>319.32964697599999</v>
      </c>
      <c r="G72" s="18">
        <v>0.06</v>
      </c>
      <c r="H72" s="19">
        <f t="shared" ref="H72:H85" si="17">F72*G72</f>
        <v>19.15977881856</v>
      </c>
      <c r="I72" s="49">
        <v>0</v>
      </c>
      <c r="J72" s="45">
        <f t="shared" ref="J72:J85" si="18">D72-H72-I72</f>
        <v>300.16986815743996</v>
      </c>
    </row>
    <row r="73" spans="1:10">
      <c r="A73" s="13">
        <v>3</v>
      </c>
      <c r="B73" s="45">
        <f t="shared" si="14"/>
        <v>493.21611462500005</v>
      </c>
      <c r="C73" s="45">
        <v>0</v>
      </c>
      <c r="D73" s="45">
        <f t="shared" si="15"/>
        <v>493.21611462500005</v>
      </c>
      <c r="E73" s="45">
        <v>0</v>
      </c>
      <c r="F73" s="45">
        <f t="shared" si="16"/>
        <v>493.21611462500005</v>
      </c>
      <c r="G73" s="18">
        <v>0.05</v>
      </c>
      <c r="H73" s="19">
        <f t="shared" si="17"/>
        <v>24.660805731250004</v>
      </c>
      <c r="I73" s="49">
        <v>0</v>
      </c>
      <c r="J73" s="45">
        <f t="shared" si="18"/>
        <v>468.55530889375007</v>
      </c>
    </row>
    <row r="74" spans="1:10">
      <c r="A74" s="13">
        <v>6</v>
      </c>
      <c r="B74" s="45">
        <f t="shared" si="14"/>
        <v>3118.2486570000001</v>
      </c>
      <c r="C74" s="45">
        <v>653.47699999999998</v>
      </c>
      <c r="D74" s="45">
        <f t="shared" si="15"/>
        <v>3771.725657</v>
      </c>
      <c r="E74" s="45">
        <v>326.73849999999999</v>
      </c>
      <c r="F74" s="45">
        <f t="shared" si="16"/>
        <v>3444.987157</v>
      </c>
      <c r="G74" s="18">
        <v>0.1</v>
      </c>
      <c r="H74" s="19">
        <f t="shared" si="17"/>
        <v>344.49871570000005</v>
      </c>
      <c r="I74" s="49">
        <v>65.347700000000003</v>
      </c>
      <c r="J74" s="45">
        <f t="shared" si="18"/>
        <v>3361.8792413000001</v>
      </c>
    </row>
    <row r="75" spans="1:10">
      <c r="A75" s="13">
        <v>8</v>
      </c>
      <c r="B75" s="45">
        <f t="shared" si="14"/>
        <v>601.23869999999999</v>
      </c>
      <c r="C75" s="45">
        <v>25.815000000000001</v>
      </c>
      <c r="D75" s="45">
        <f t="shared" si="15"/>
        <v>627.05370000000005</v>
      </c>
      <c r="E75" s="45">
        <v>12.907500000000001</v>
      </c>
      <c r="F75" s="45">
        <f t="shared" si="16"/>
        <v>614.14620000000002</v>
      </c>
      <c r="G75" s="18">
        <v>0.2</v>
      </c>
      <c r="H75" s="19">
        <f t="shared" si="17"/>
        <v>122.82924000000001</v>
      </c>
      <c r="I75" s="49">
        <v>5.1630000000000003</v>
      </c>
      <c r="J75" s="45">
        <f t="shared" si="18"/>
        <v>499.06146000000001</v>
      </c>
    </row>
    <row r="76" spans="1:10">
      <c r="A76" s="13">
        <v>10</v>
      </c>
      <c r="B76" s="45">
        <f t="shared" si="14"/>
        <v>31.390674000000004</v>
      </c>
      <c r="C76" s="45">
        <v>0</v>
      </c>
      <c r="D76" s="45">
        <f t="shared" si="15"/>
        <v>31.390674000000004</v>
      </c>
      <c r="E76" s="45">
        <v>0</v>
      </c>
      <c r="F76" s="45">
        <f t="shared" si="16"/>
        <v>31.390674000000004</v>
      </c>
      <c r="G76" s="18">
        <v>0.3</v>
      </c>
      <c r="H76" s="19">
        <f t="shared" si="17"/>
        <v>9.4172022000000002</v>
      </c>
      <c r="I76" s="49">
        <v>0</v>
      </c>
      <c r="J76" s="45">
        <f t="shared" si="18"/>
        <v>21.973471800000006</v>
      </c>
    </row>
    <row r="77" spans="1:10">
      <c r="A77" s="13">
        <v>12</v>
      </c>
      <c r="B77" s="45">
        <f t="shared" si="14"/>
        <v>0</v>
      </c>
      <c r="C77" s="45">
        <v>0</v>
      </c>
      <c r="D77" s="45">
        <f t="shared" si="15"/>
        <v>0</v>
      </c>
      <c r="E77" s="45">
        <v>0</v>
      </c>
      <c r="F77" s="45">
        <f t="shared" si="16"/>
        <v>0</v>
      </c>
      <c r="G77" s="18">
        <v>1</v>
      </c>
      <c r="H77" s="19">
        <f t="shared" si="17"/>
        <v>0</v>
      </c>
      <c r="I77" s="49">
        <v>0</v>
      </c>
      <c r="J77" s="45">
        <f t="shared" si="18"/>
        <v>0</v>
      </c>
    </row>
    <row r="78" spans="1:10">
      <c r="A78" s="13">
        <v>13</v>
      </c>
      <c r="B78" s="45">
        <f t="shared" si="14"/>
        <v>55.741932992422406</v>
      </c>
      <c r="C78" s="45">
        <v>0</v>
      </c>
      <c r="D78" s="45">
        <f t="shared" si="15"/>
        <v>55.741932992422406</v>
      </c>
      <c r="E78" s="45">
        <v>0</v>
      </c>
      <c r="F78" s="45">
        <f t="shared" si="16"/>
        <v>55.741932992422406</v>
      </c>
      <c r="G78" s="46" t="s">
        <v>59</v>
      </c>
      <c r="H78" s="19">
        <v>7.6203932992422416</v>
      </c>
      <c r="I78" s="49">
        <v>0</v>
      </c>
      <c r="J78" s="45">
        <f t="shared" si="18"/>
        <v>48.121539693180168</v>
      </c>
    </row>
    <row r="79" spans="1:10">
      <c r="A79" s="13">
        <v>17</v>
      </c>
      <c r="B79" s="45">
        <f t="shared" si="14"/>
        <v>13641.845053951998</v>
      </c>
      <c r="C79" s="45">
        <v>2022.829</v>
      </c>
      <c r="D79" s="45">
        <f t="shared" si="15"/>
        <v>15664.674053951998</v>
      </c>
      <c r="E79" s="45">
        <v>1011.4145</v>
      </c>
      <c r="F79" s="45">
        <f t="shared" si="16"/>
        <v>14653.259553951997</v>
      </c>
      <c r="G79" s="18">
        <v>0.08</v>
      </c>
      <c r="H79" s="19">
        <f t="shared" si="17"/>
        <v>1172.2607643161598</v>
      </c>
      <c r="I79" s="49">
        <v>161.82632000000001</v>
      </c>
      <c r="J79" s="45">
        <f t="shared" si="18"/>
        <v>14330.586969635839</v>
      </c>
    </row>
    <row r="80" spans="1:10">
      <c r="A80" s="13">
        <v>42</v>
      </c>
      <c r="B80" s="45">
        <f t="shared" si="14"/>
        <v>69.183037439999993</v>
      </c>
      <c r="C80" s="45">
        <v>0</v>
      </c>
      <c r="D80" s="45">
        <f t="shared" si="15"/>
        <v>69.183037439999993</v>
      </c>
      <c r="E80" s="45">
        <v>0</v>
      </c>
      <c r="F80" s="45">
        <f t="shared" si="16"/>
        <v>69.183037439999993</v>
      </c>
      <c r="G80" s="18">
        <v>0.12</v>
      </c>
      <c r="H80" s="19">
        <f t="shared" si="17"/>
        <v>8.301964492799998</v>
      </c>
      <c r="I80" s="49">
        <v>0</v>
      </c>
      <c r="J80" s="45">
        <f t="shared" si="18"/>
        <v>60.881072947199996</v>
      </c>
    </row>
    <row r="81" spans="1:10">
      <c r="A81" s="13">
        <v>43.1</v>
      </c>
      <c r="B81" s="45">
        <f t="shared" si="14"/>
        <v>103.08178999999998</v>
      </c>
      <c r="C81" s="45">
        <v>0</v>
      </c>
      <c r="D81" s="45">
        <f t="shared" si="15"/>
        <v>103.08178999999998</v>
      </c>
      <c r="E81" s="45">
        <v>0</v>
      </c>
      <c r="F81" s="45">
        <f t="shared" si="16"/>
        <v>103.08178999999998</v>
      </c>
      <c r="G81" s="18">
        <v>0.3</v>
      </c>
      <c r="H81" s="19">
        <f t="shared" si="17"/>
        <v>30.924536999999994</v>
      </c>
      <c r="I81" s="49">
        <v>0</v>
      </c>
      <c r="J81" s="45">
        <f t="shared" si="18"/>
        <v>72.157252999999997</v>
      </c>
    </row>
    <row r="82" spans="1:10">
      <c r="A82" s="13">
        <v>45</v>
      </c>
      <c r="B82" s="45">
        <f t="shared" si="14"/>
        <v>1.0647999999999998E-2</v>
      </c>
      <c r="C82" s="45">
        <v>0</v>
      </c>
      <c r="D82" s="45">
        <f t="shared" si="15"/>
        <v>1.0647999999999998E-2</v>
      </c>
      <c r="E82" s="45">
        <v>0</v>
      </c>
      <c r="F82" s="45">
        <f t="shared" si="16"/>
        <v>1.0647999999999998E-2</v>
      </c>
      <c r="G82" s="18">
        <v>0.45</v>
      </c>
      <c r="H82" s="19">
        <f t="shared" si="17"/>
        <v>4.7915999999999992E-3</v>
      </c>
      <c r="I82" s="49">
        <v>0</v>
      </c>
      <c r="J82" s="45">
        <f t="shared" si="18"/>
        <v>5.8563999999999986E-3</v>
      </c>
    </row>
    <row r="83" spans="1:10">
      <c r="A83" s="13">
        <v>46</v>
      </c>
      <c r="B83" s="45">
        <v>0</v>
      </c>
      <c r="C83" s="45">
        <v>3.8140000000000001</v>
      </c>
      <c r="D83" s="45">
        <f t="shared" si="15"/>
        <v>3.8140000000000001</v>
      </c>
      <c r="E83" s="45">
        <v>1.907</v>
      </c>
      <c r="F83" s="45">
        <f t="shared" si="16"/>
        <v>1.907</v>
      </c>
      <c r="G83" s="18">
        <v>0.3</v>
      </c>
      <c r="H83" s="19">
        <f t="shared" si="17"/>
        <v>0.57209999999999994</v>
      </c>
      <c r="I83" s="49">
        <v>1.1442000000000001</v>
      </c>
      <c r="J83" s="45">
        <f t="shared" si="18"/>
        <v>2.0977000000000001</v>
      </c>
    </row>
    <row r="84" spans="1:10">
      <c r="A84" s="13">
        <v>47</v>
      </c>
      <c r="B84" s="45">
        <f>J64</f>
        <v>4334.8067560319996</v>
      </c>
      <c r="C84" s="45">
        <v>1338.0429999999999</v>
      </c>
      <c r="D84" s="45">
        <f t="shared" si="15"/>
        <v>5672.8497560319993</v>
      </c>
      <c r="E84" s="45">
        <v>669.02149999999995</v>
      </c>
      <c r="F84" s="45">
        <f t="shared" si="16"/>
        <v>5003.8282560319994</v>
      </c>
      <c r="G84" s="18">
        <v>0.08</v>
      </c>
      <c r="H84" s="19">
        <f t="shared" si="17"/>
        <v>400.30626048255999</v>
      </c>
      <c r="I84" s="49">
        <v>107.04344</v>
      </c>
      <c r="J84" s="45">
        <f t="shared" si="18"/>
        <v>5165.5000555494389</v>
      </c>
    </row>
    <row r="85" spans="1:10">
      <c r="A85" s="13">
        <v>50</v>
      </c>
      <c r="B85" s="45">
        <f>J65</f>
        <v>3.4430033749999991</v>
      </c>
      <c r="C85" s="45">
        <v>0</v>
      </c>
      <c r="D85" s="45">
        <f t="shared" si="15"/>
        <v>3.4430033749999991</v>
      </c>
      <c r="E85" s="45">
        <v>0</v>
      </c>
      <c r="F85" s="45">
        <f t="shared" si="16"/>
        <v>3.4430033749999991</v>
      </c>
      <c r="G85" s="18">
        <v>0.55000000000000004</v>
      </c>
      <c r="H85" s="19">
        <f t="shared" si="17"/>
        <v>1.8936518562499995</v>
      </c>
      <c r="I85" s="49">
        <v>0</v>
      </c>
      <c r="J85" s="45">
        <f t="shared" si="18"/>
        <v>1.5493515187499995</v>
      </c>
    </row>
    <row r="86" spans="1:10" ht="12.6" thickBot="1">
      <c r="A86" s="41" t="s">
        <v>60</v>
      </c>
      <c r="B86" s="63">
        <f>SUM(B71:B85)</f>
        <v>38531.053930648428</v>
      </c>
      <c r="C86" s="63">
        <f>SUM(C71:C85)</f>
        <v>4476.2929999999997</v>
      </c>
      <c r="D86" s="63">
        <f>SUM(D71:D85)</f>
        <v>43007.346930648426</v>
      </c>
      <c r="E86" s="63">
        <f>SUM(E71:E85)</f>
        <v>2238.1464999999998</v>
      </c>
      <c r="F86" s="63">
        <f>SUM(F71:F85)</f>
        <v>40769.20043064843</v>
      </c>
      <c r="G86" s="65" t="s">
        <v>18</v>
      </c>
      <c r="H86" s="63">
        <f>SUM(H71:H85)</f>
        <v>2781.4772221470616</v>
      </c>
      <c r="I86" s="63">
        <f>SUM(I71:I85)</f>
        <v>357.81726000000003</v>
      </c>
      <c r="J86" s="63">
        <f>SUM(J71:J85)</f>
        <v>39868.052448501359</v>
      </c>
    </row>
    <row r="87" spans="1:10" ht="12.6" thickTop="1">
      <c r="A87" s="12"/>
      <c r="C87" s="56"/>
      <c r="D87" s="57"/>
      <c r="E87" s="56"/>
      <c r="F87" s="53"/>
      <c r="G87" s="51"/>
      <c r="H87" s="58"/>
      <c r="I87" s="59"/>
    </row>
    <row r="88" spans="1:10" s="12" customFormat="1" ht="12">
      <c r="A88" s="60"/>
      <c r="B88" s="61"/>
      <c r="C88" s="61"/>
      <c r="D88" s="53"/>
      <c r="E88" s="53"/>
      <c r="F88" s="53"/>
      <c r="G88" s="51"/>
      <c r="H88" s="14" t="s">
        <v>62</v>
      </c>
      <c r="I88" s="14">
        <f>+I86+H86</f>
        <v>3139.2944821470619</v>
      </c>
    </row>
    <row r="90" spans="1:10" ht="13.15">
      <c r="A90" s="1"/>
    </row>
    <row r="91" spans="1:10" ht="14.45" customHeight="1">
      <c r="A91" s="40" t="s">
        <v>63</v>
      </c>
    </row>
    <row r="93" spans="1:10">
      <c r="A93" s="9" t="s">
        <v>64</v>
      </c>
    </row>
    <row r="96" spans="1:10" ht="12">
      <c r="B96" s="75">
        <v>2018</v>
      </c>
      <c r="C96" s="75">
        <f>B96+1</f>
        <v>2019</v>
      </c>
      <c r="D96" s="75">
        <f>C96+1</f>
        <v>2020</v>
      </c>
      <c r="E96" s="75">
        <f>D96+1</f>
        <v>2021</v>
      </c>
    </row>
    <row r="97" spans="1:5">
      <c r="A97" s="9" t="s">
        <v>65</v>
      </c>
      <c r="B97" s="49">
        <v>4455.0013500000014</v>
      </c>
      <c r="C97" s="49">
        <v>3070.7117400000002</v>
      </c>
      <c r="D97" s="49">
        <v>2470.93615</v>
      </c>
      <c r="E97" s="49">
        <v>5820.5145799999991</v>
      </c>
    </row>
    <row r="98" spans="1:5">
      <c r="B98" s="49"/>
      <c r="C98" s="49"/>
      <c r="D98" s="76"/>
    </row>
    <row r="99" spans="1:5" ht="13.15">
      <c r="A99" s="77" t="s">
        <v>66</v>
      </c>
      <c r="B99" s="49"/>
      <c r="C99" s="49"/>
      <c r="D99" s="76"/>
    </row>
    <row r="100" spans="1:5">
      <c r="A100" s="9" t="s">
        <v>67</v>
      </c>
      <c r="B100" s="49">
        <v>-532.49158999999997</v>
      </c>
      <c r="C100" s="49">
        <v>-525.46114</v>
      </c>
      <c r="D100" s="76">
        <v>-573.56302000000005</v>
      </c>
      <c r="E100" s="76">
        <v>-573.6328400000001</v>
      </c>
    </row>
    <row r="101" spans="1:5">
      <c r="A101" s="9" t="s">
        <v>68</v>
      </c>
      <c r="B101" s="49">
        <v>-322.18274731652451</v>
      </c>
      <c r="C101" s="49">
        <v>-431.51747288363839</v>
      </c>
      <c r="D101" s="76">
        <v>-307.46729833688352</v>
      </c>
      <c r="E101" s="76">
        <v>-456.56659618472287</v>
      </c>
    </row>
    <row r="102" spans="1:5">
      <c r="A102" s="9" t="s">
        <v>69</v>
      </c>
      <c r="B102" s="49">
        <v>-126.03729000000001</v>
      </c>
      <c r="C102" s="49">
        <v>-124.30961000000001</v>
      </c>
      <c r="D102" s="76">
        <v>-172.81357999999997</v>
      </c>
      <c r="E102" s="76">
        <v>-219.07329000000001</v>
      </c>
    </row>
    <row r="103" spans="1:5">
      <c r="A103" s="9" t="s">
        <v>70</v>
      </c>
      <c r="B103" s="49">
        <v>-228.96111219732299</v>
      </c>
      <c r="C103" s="49">
        <v>-210.23147286567425</v>
      </c>
      <c r="D103" s="76">
        <v>-229.49515073170716</v>
      </c>
      <c r="E103" s="76">
        <v>-258.26178965999998</v>
      </c>
    </row>
    <row r="104" spans="1:5">
      <c r="A104" s="78" t="s">
        <v>71</v>
      </c>
      <c r="B104" s="49">
        <v>318.62968000000012</v>
      </c>
      <c r="C104" s="49">
        <v>327.12611000000004</v>
      </c>
      <c r="D104" s="76">
        <v>285.37265000000008</v>
      </c>
      <c r="E104" s="76">
        <v>202.87854999999999</v>
      </c>
    </row>
    <row r="105" spans="1:5">
      <c r="A105" s="9" t="s">
        <v>72</v>
      </c>
      <c r="B105" s="49">
        <v>-231.87611999999999</v>
      </c>
      <c r="C105" s="49">
        <v>0</v>
      </c>
      <c r="D105" s="76">
        <v>0</v>
      </c>
      <c r="E105" s="76">
        <v>0</v>
      </c>
    </row>
    <row r="106" spans="1:5">
      <c r="A106" s="9" t="s">
        <v>27</v>
      </c>
      <c r="B106" s="79">
        <v>-58.756056485227873</v>
      </c>
      <c r="C106" s="79">
        <v>-61.564777469706627</v>
      </c>
      <c r="D106" s="80">
        <v>-63.839954432882351</v>
      </c>
      <c r="E106" s="80">
        <v>-39.564520968124711</v>
      </c>
    </row>
    <row r="107" spans="1:5">
      <c r="B107" s="49"/>
      <c r="C107" s="49"/>
      <c r="D107" s="76"/>
    </row>
    <row r="108" spans="1:5">
      <c r="A108" s="9" t="s">
        <v>73</v>
      </c>
      <c r="B108" s="49">
        <f>SUM(B97:B106)</f>
        <v>3273.3261140009258</v>
      </c>
      <c r="C108" s="49">
        <f>SUM(C97:C106)</f>
        <v>2044.7533767809812</v>
      </c>
      <c r="D108" s="49">
        <f>SUM(D97:D106)</f>
        <v>1409.129796498527</v>
      </c>
      <c r="E108" s="49">
        <f>SUM(E97:E106)</f>
        <v>4476.2940931871517</v>
      </c>
    </row>
    <row r="109" spans="1:5">
      <c r="B109" s="73"/>
      <c r="C109" s="73"/>
      <c r="D109" s="74"/>
    </row>
    <row r="110" spans="1:5">
      <c r="B110" s="73"/>
      <c r="C110" s="73"/>
      <c r="D110" s="73"/>
      <c r="E110" s="73"/>
    </row>
  </sheetData>
  <mergeCells count="7">
    <mergeCell ref="A9:J9"/>
    <mergeCell ref="A7:I7"/>
    <mergeCell ref="A1:I1"/>
    <mergeCell ref="A3:I3"/>
    <mergeCell ref="A4:I4"/>
    <mergeCell ref="A5:I5"/>
    <mergeCell ref="A6:I6"/>
  </mergeCells>
  <pageMargins left="0.7" right="0.7" top="0.75" bottom="0.75" header="0.3" footer="0.3"/>
  <pageSetup scale="75" orientation="portrait" r:id="rId1"/>
  <rowBreaks count="1" manualBreakCount="1">
    <brk id="1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>Done</DraftReady>
    <DocumentType xmlns="7e651a3a-8d05-4ee0-9344-b668032e30e0">Prefiled Evidence</DocumentType>
    <RAApproved xmlns="7e651a3a-8d05-4ee0-9344-b668032e30e0">true</RAApproved>
    <Author0 xmlns="7e651a3a-8d05-4ee0-9344-b668032e30e0">
      <UserInfo>
        <DisplayName>Selma.Yam@HydroOne.com</DisplayName>
        <AccountId>93</AccountId>
        <AccountType/>
      </UserInfo>
      <UserInfo>
        <DisplayName>Alvin.Tam@HydroOne.com</DisplayName>
        <AccountId>100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i:0#.f|membership|christine.napierala@hydroone.com,#i:0#.f|membership|christine.napierala@hydroone.com,#Christine.Napierala@HydroOne.com,#,#NAPIERALA Christine,#,#,#Manager, Financial Services</DisplayName>
        <AccountId>24</AccountId>
        <AccountType/>
      </UserInfo>
      <UserInfo>
        <DisplayName>i:0#.f|membership|nancy.tran@hydroone.com</DisplayName>
        <AccountId>196</AccountId>
        <AccountType/>
      </UserInfo>
    </Witness_x0020_Internal>
    <TitleofExhibit xmlns="7e651a3a-8d05-4ee0-9344-b668032e30e0">Tax 2018-2021 Historic Years</TitleofExhibit>
    <TypeofDocument xmlns="7e651a3a-8d05-4ee0-9344-b668032e30e0" xsi:nil="true"/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17B76-E94F-4061-881B-4223B2B9FA64}"/>
</file>

<file path=customXml/itemProps2.xml><?xml version="1.0" encoding="utf-8"?>
<ds:datastoreItem xmlns:ds="http://schemas.openxmlformats.org/officeDocument/2006/customXml" ds:itemID="{A73A98A8-1683-4416-A174-A7F106BA3F19}"/>
</file>

<file path=customXml/itemProps3.xml><?xml version="1.0" encoding="utf-8"?>
<ds:datastoreItem xmlns:ds="http://schemas.openxmlformats.org/officeDocument/2006/customXml" ds:itemID="{33559823-311F-42C3-B9A0-A899B19E6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2022-07-07 Historical Years (to regulatory)</dc:title>
  <dc:subject/>
  <dc:creator>YAM Selma</dc:creator>
  <cp:keywords/>
  <dc:description/>
  <cp:lastModifiedBy>BUT Judy</cp:lastModifiedBy>
  <cp:revision/>
  <dcterms:created xsi:type="dcterms:W3CDTF">2022-07-07T15:21:00Z</dcterms:created>
  <dcterms:modified xsi:type="dcterms:W3CDTF">2022-08-31T15:14:36Z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adeec8e7-1556-4516-83c8-6b675e17649b</vt:lpwstr>
  </property>
  <property fmtid="{D5CDD505-2E9C-101B-9397-08002B2CF9AE}" pid="4" name="MediaServiceImageTags">
    <vt:lpwstr/>
  </property>
</Properties>
</file>