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Input" sheetId="2" r:id="rId1"/>
    <sheet name="Calculations" sheetId="3" r:id="rId2"/>
    <sheet name="Cos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15" i="4" s="1"/>
  <c r="E127" i="3" l="1"/>
  <c r="E126" i="3"/>
  <c r="E128" i="3"/>
  <c r="G110" i="3" l="1"/>
  <c r="F110" i="3"/>
  <c r="F126" i="3"/>
  <c r="F101" i="3"/>
  <c r="E101" i="3"/>
  <c r="E106" i="3"/>
  <c r="F100" i="3"/>
  <c r="F106" i="3"/>
  <c r="E110" i="3"/>
  <c r="E112" i="3"/>
  <c r="F109" i="3"/>
  <c r="F112" i="3"/>
  <c r="F114" i="3"/>
  <c r="E71" i="3"/>
  <c r="E76" i="3" s="1"/>
  <c r="F70" i="3" s="1"/>
  <c r="E80" i="3"/>
  <c r="E82" i="3" s="1"/>
  <c r="F79" i="3" s="1"/>
  <c r="E114" i="3"/>
  <c r="F71" i="3"/>
  <c r="N126" i="3"/>
  <c r="N128" i="3" s="1"/>
  <c r="M126" i="3"/>
  <c r="L126" i="3"/>
  <c r="K126" i="3"/>
  <c r="J126" i="3"/>
  <c r="I126" i="3"/>
  <c r="H126" i="3"/>
  <c r="G126" i="3"/>
  <c r="N118" i="3"/>
  <c r="M118" i="3"/>
  <c r="L118" i="3"/>
  <c r="K118" i="3"/>
  <c r="J118" i="3"/>
  <c r="I118" i="3"/>
  <c r="H118" i="3"/>
  <c r="G118" i="3"/>
  <c r="F118" i="3"/>
  <c r="E118" i="3"/>
  <c r="F122" i="3"/>
  <c r="G122" i="3"/>
  <c r="H123" i="3" s="1"/>
  <c r="H127" i="3" s="1"/>
  <c r="H128" i="3" s="1"/>
  <c r="G123" i="3"/>
  <c r="G127" i="3" s="1"/>
  <c r="G128" i="3" s="1"/>
  <c r="H122" i="3"/>
  <c r="I123" i="3" s="1"/>
  <c r="I127" i="3" s="1"/>
  <c r="I122" i="3"/>
  <c r="J123" i="3"/>
  <c r="J127" i="3" s="1"/>
  <c r="J128" i="3" s="1"/>
  <c r="J122" i="3"/>
  <c r="K122" i="3"/>
  <c r="K123" i="3"/>
  <c r="L122" i="3"/>
  <c r="M123" i="3" s="1"/>
  <c r="M127" i="3" s="1"/>
  <c r="M122" i="3"/>
  <c r="N122" i="3"/>
  <c r="N123" i="3" s="1"/>
  <c r="N127" i="3" s="1"/>
  <c r="E122" i="3"/>
  <c r="F123" i="3" s="1"/>
  <c r="F127" i="3" s="1"/>
  <c r="F128" i="3" s="1"/>
  <c r="E93" i="3"/>
  <c r="L101" i="3"/>
  <c r="M101" i="3"/>
  <c r="I101" i="3"/>
  <c r="H101" i="3"/>
  <c r="E63" i="3"/>
  <c r="N71" i="3"/>
  <c r="E61" i="3"/>
  <c r="E24" i="2"/>
  <c r="D17" i="2"/>
  <c r="E17" i="2"/>
  <c r="E8" i="2"/>
  <c r="E7" i="2"/>
  <c r="K127" i="3"/>
  <c r="K128" i="3"/>
  <c r="E123" i="3"/>
  <c r="K101" i="3"/>
  <c r="J101" i="3"/>
  <c r="N101" i="3"/>
  <c r="K71" i="3"/>
  <c r="L71" i="3"/>
  <c r="I71" i="3"/>
  <c r="M71" i="3"/>
  <c r="G71" i="3"/>
  <c r="H71" i="3"/>
  <c r="J71" i="3"/>
  <c r="G109" i="3"/>
  <c r="G100" i="3"/>
  <c r="G106" i="3"/>
  <c r="G112" i="3"/>
  <c r="H109" i="3"/>
  <c r="H100" i="3"/>
  <c r="G114" i="3"/>
  <c r="H106" i="3"/>
  <c r="H110" i="3"/>
  <c r="H112" i="3"/>
  <c r="I109" i="3"/>
  <c r="I100" i="3"/>
  <c r="H114" i="3"/>
  <c r="I106" i="3"/>
  <c r="I110" i="3"/>
  <c r="I112" i="3"/>
  <c r="J109" i="3"/>
  <c r="J100" i="3"/>
  <c r="I114" i="3"/>
  <c r="J110" i="3"/>
  <c r="J112" i="3"/>
  <c r="K109" i="3"/>
  <c r="J106" i="3"/>
  <c r="J114" i="3"/>
  <c r="K100" i="3"/>
  <c r="K106" i="3"/>
  <c r="K110" i="3"/>
  <c r="K112" i="3"/>
  <c r="L109" i="3"/>
  <c r="L100" i="3"/>
  <c r="K114" i="3"/>
  <c r="L106" i="3"/>
  <c r="L110" i="3"/>
  <c r="L112" i="3"/>
  <c r="M109" i="3"/>
  <c r="M100" i="3"/>
  <c r="L114" i="3"/>
  <c r="M106" i="3"/>
  <c r="M110" i="3"/>
  <c r="M112" i="3"/>
  <c r="N109" i="3"/>
  <c r="M114" i="3"/>
  <c r="N100" i="3"/>
  <c r="N110" i="3"/>
  <c r="N112" i="3"/>
  <c r="N106" i="3"/>
  <c r="N114" i="3"/>
  <c r="F80" i="3" l="1"/>
  <c r="F136" i="3" s="1"/>
  <c r="F76" i="3"/>
  <c r="E84" i="3"/>
  <c r="E132" i="3" s="1"/>
  <c r="E136" i="3"/>
  <c r="I128" i="3"/>
  <c r="M128" i="3"/>
  <c r="L123" i="3"/>
  <c r="L127" i="3" s="1"/>
  <c r="L128" i="3" s="1"/>
  <c r="G70" i="3" l="1"/>
  <c r="E133" i="3"/>
  <c r="E137" i="3" s="1"/>
  <c r="E138" i="3" s="1"/>
  <c r="E140" i="3" s="1"/>
  <c r="F82" i="3"/>
  <c r="G79" i="3" s="1"/>
  <c r="G80" i="3" l="1"/>
  <c r="G136" i="3" s="1"/>
  <c r="G76" i="3"/>
  <c r="G82" i="3"/>
  <c r="H79" i="3" s="1"/>
  <c r="F84" i="3"/>
  <c r="F132" i="3" s="1"/>
  <c r="F133" i="3" l="1"/>
  <c r="F137" i="3" s="1"/>
  <c r="F138" i="3" s="1"/>
  <c r="F140" i="3" s="1"/>
  <c r="G84" i="3"/>
  <c r="G132" i="3" s="1"/>
  <c r="H70" i="3"/>
  <c r="H76" i="3" l="1"/>
  <c r="H80" i="3"/>
  <c r="G133" i="3"/>
  <c r="G137" i="3" s="1"/>
  <c r="G138" i="3" s="1"/>
  <c r="G140" i="3" s="1"/>
  <c r="H136" i="3" l="1"/>
  <c r="H82" i="3"/>
  <c r="I79" i="3" s="1"/>
  <c r="I70" i="3"/>
  <c r="H84" i="3" l="1"/>
  <c r="H132" i="3" s="1"/>
  <c r="H133" i="3"/>
  <c r="H137" i="3" s="1"/>
  <c r="H138" i="3" s="1"/>
  <c r="H140" i="3" s="1"/>
  <c r="I76" i="3"/>
  <c r="I80" i="3"/>
  <c r="I136" i="3" s="1"/>
  <c r="J70" i="3" l="1"/>
  <c r="I82" i="3"/>
  <c r="J79" i="3" s="1"/>
  <c r="I84" i="3" l="1"/>
  <c r="I132" i="3" s="1"/>
  <c r="J80" i="3"/>
  <c r="J136" i="3" s="1"/>
  <c r="J76" i="3"/>
  <c r="K70" i="3" l="1"/>
  <c r="I133" i="3"/>
  <c r="I137" i="3" s="1"/>
  <c r="I138" i="3" s="1"/>
  <c r="I140" i="3" s="1"/>
  <c r="J82" i="3"/>
  <c r="K79" i="3" s="1"/>
  <c r="J84" i="3" l="1"/>
  <c r="J132" i="3" s="1"/>
  <c r="K80" i="3"/>
  <c r="K136" i="3" s="1"/>
  <c r="K76" i="3"/>
  <c r="L70" i="3" l="1"/>
  <c r="J133" i="3"/>
  <c r="J137" i="3" s="1"/>
  <c r="J138" i="3" s="1"/>
  <c r="J140" i="3" s="1"/>
  <c r="K82" i="3"/>
  <c r="L79" i="3" s="1"/>
  <c r="L76" i="3" l="1"/>
  <c r="L80" i="3"/>
  <c r="L136" i="3" s="1"/>
  <c r="K84" i="3"/>
  <c r="K132" i="3" s="1"/>
  <c r="K133" i="3" l="1"/>
  <c r="K137" i="3" s="1"/>
  <c r="K138" i="3" s="1"/>
  <c r="K140" i="3" s="1"/>
  <c r="M70" i="3"/>
  <c r="L82" i="3"/>
  <c r="M79" i="3" s="1"/>
  <c r="M76" i="3" l="1"/>
  <c r="M80" i="3"/>
  <c r="M136" i="3" s="1"/>
  <c r="L84" i="3"/>
  <c r="L132" i="3" s="1"/>
  <c r="M82" i="3" l="1"/>
  <c r="N79" i="3" s="1"/>
  <c r="L133" i="3"/>
  <c r="L137" i="3" s="1"/>
  <c r="L138" i="3" s="1"/>
  <c r="L140" i="3" s="1"/>
  <c r="M84" i="3"/>
  <c r="M132" i="3" s="1"/>
  <c r="N70" i="3"/>
  <c r="N80" i="3" l="1"/>
  <c r="N76" i="3"/>
  <c r="M133" i="3"/>
  <c r="M137" i="3" s="1"/>
  <c r="M138" i="3" s="1"/>
  <c r="M140" i="3" s="1"/>
  <c r="N136" i="3" l="1"/>
  <c r="N82" i="3"/>
  <c r="N84" i="3" s="1"/>
  <c r="N132" i="3" s="1"/>
  <c r="N133" i="3" s="1"/>
  <c r="N137" i="3" s="1"/>
  <c r="N138" i="3" l="1"/>
  <c r="N140" i="3" s="1"/>
</calcChain>
</file>

<file path=xl/sharedStrings.xml><?xml version="1.0" encoding="utf-8"?>
<sst xmlns="http://schemas.openxmlformats.org/spreadsheetml/2006/main" count="272" uniqueCount="98">
  <si>
    <t>(Thousands of Dollars)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</si>
  <si>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</si>
  <si>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</si>
  <si>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</si>
  <si>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</si>
  <si>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</si>
  <si>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</si>
  <si>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</si>
  <si>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</si>
  <si>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</si>
  <si>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</si>
  <si>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Description</t>
  </si>
  <si>
    <t>Row 1</t>
  </si>
  <si>
    <t>Row 2</t>
  </si>
  <si>
    <t>Gross Fixed Assets</t>
  </si>
  <si>
    <t>Row 3</t>
  </si>
  <si>
    <t>Opening Balance</t>
  </si>
  <si>
    <t>Row 4</t>
  </si>
  <si>
    <t>Capital Expenditure</t>
  </si>
  <si>
    <t>Row 5</t>
  </si>
  <si>
    <t>Interest During Construction</t>
  </si>
  <si>
    <t>Row 6</t>
  </si>
  <si>
    <t>Capitalized Overhead</t>
  </si>
  <si>
    <t>Row 7</t>
  </si>
  <si>
    <t>External Funding</t>
  </si>
  <si>
    <t>Row 8</t>
  </si>
  <si>
    <t>Retirement</t>
  </si>
  <si>
    <t>Row 9</t>
  </si>
  <si>
    <t>Closing Balance</t>
  </si>
  <si>
    <t>Row 10</t>
  </si>
  <si>
    <t>Row 11</t>
  </si>
  <si>
    <t>Accumulated Depreciation</t>
  </si>
  <si>
    <t>Row 12</t>
  </si>
  <si>
    <t>Row 13</t>
  </si>
  <si>
    <t>Depreciation</t>
  </si>
  <si>
    <t>Row 14</t>
  </si>
  <si>
    <t>Row 15</t>
  </si>
  <si>
    <t>Row 16</t>
  </si>
  <si>
    <t>Row 17</t>
  </si>
  <si>
    <t>Net Asset</t>
  </si>
  <si>
    <t>Table 2-9: CIAC to Enbridge - Owen Sound Reinforcement</t>
  </si>
  <si>
    <t>CIAC to Enbridge - Station</t>
  </si>
  <si>
    <t>Table 2-10: CIAC to Enbridge - Station</t>
  </si>
  <si>
    <t>Asset Group</t>
  </si>
  <si>
    <t>Depreciation Rate</t>
  </si>
  <si>
    <t>Service Life</t>
  </si>
  <si>
    <t>CIAC to Enbridge - Owen Sound Reinforcement</t>
  </si>
  <si>
    <t>Regulated Cost of Capital</t>
  </si>
  <si>
    <t>ST Debt</t>
  </si>
  <si>
    <t>%</t>
  </si>
  <si>
    <t>LT Debt</t>
  </si>
  <si>
    <t>Equity</t>
  </si>
  <si>
    <t>WACC</t>
  </si>
  <si>
    <t>Capital Structure</t>
  </si>
  <si>
    <t>yr</t>
  </si>
  <si>
    <t>Cost of Capital</t>
  </si>
  <si>
    <t>Cost of Capital Released October 27, 2016 (Consistent with COS Application)</t>
  </si>
  <si>
    <t>Consistent with COS Application</t>
  </si>
  <si>
    <t>Depreciation Rates</t>
  </si>
  <si>
    <t>INPUT</t>
  </si>
  <si>
    <t>PP&amp;E Continuity from COS Application</t>
  </si>
  <si>
    <t>Calculation</t>
  </si>
  <si>
    <t>Actual CIAC</t>
  </si>
  <si>
    <t>PP&amp;E Continuity based on Actual CIAC</t>
  </si>
  <si>
    <t>Cost</t>
  </si>
  <si>
    <t>Year</t>
  </si>
  <si>
    <t>$000s</t>
  </si>
  <si>
    <t>year</t>
  </si>
  <si>
    <t>Depreciable year</t>
  </si>
  <si>
    <t>COS Comparisons</t>
  </si>
  <si>
    <t>COS as per Application</t>
  </si>
  <si>
    <t>Net PP&amp;E (Year End)</t>
  </si>
  <si>
    <t>Net PP&amp;E (mid-year)</t>
  </si>
  <si>
    <t>Return on Rate Base</t>
  </si>
  <si>
    <t>Sum</t>
  </si>
  <si>
    <t>COS as per Actual CIAC</t>
  </si>
  <si>
    <t>WACC (as per Application)</t>
  </si>
  <si>
    <t>Actual less Application</t>
  </si>
  <si>
    <t>Owen Sound Reinforcement</t>
  </si>
  <si>
    <t>Support</t>
  </si>
  <si>
    <t>Station Costs</t>
  </si>
  <si>
    <t>Deposit</t>
  </si>
  <si>
    <t>Agreement</t>
  </si>
  <si>
    <t>Agreement July 2019</t>
  </si>
  <si>
    <t>Agreement August 2019</t>
  </si>
  <si>
    <t>Agreement October 2019</t>
  </si>
  <si>
    <t>Agreement December 2019</t>
  </si>
  <si>
    <t>Deposit 2</t>
  </si>
  <si>
    <t>Deposit 1</t>
  </si>
  <si>
    <t>Enbridge Owen Sound CIAC invoice 2020</t>
  </si>
  <si>
    <t>Enbridge Owen Sound final invoice 2021</t>
  </si>
  <si>
    <t>Year of Addition</t>
  </si>
  <si>
    <t>HST Paid</t>
  </si>
  <si>
    <t>Yes</t>
  </si>
  <si>
    <t>No</t>
  </si>
  <si>
    <t>Total</t>
  </si>
  <si>
    <t>2020 Station Costs</t>
  </si>
  <si>
    <t>2021 Station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</si>
</sst>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%_);_(* \(#,##0.00%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3CC33"/>
      <name val="Arial"/>
      <family val="2"/>
    </font>
    <font>
      <sz val="10"/>
      <color theme="0"/>
      <name val="Arial"/>
      <family val="2"/>
    </font>
    <font>
      <sz val="11"/>
      <color rgb="FF0000CC"/>
      <name val="Arial"/>
      <family val="2"/>
    </font>
    <font>
      <b/>
      <sz val="12"/>
      <color theme="3"/>
      <name val="Arial"/>
      <family val="2"/>
    </font>
    <font>
      <i/>
      <sz val="10"/>
      <color theme="0" tint="-0.34998626667073579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3" applyNumberFormat="0" applyFont="0" applyFill="0" applyAlignment="0"/>
    <xf numFmtId="0" fontId="7" fillId="0" borderId="0" applyNumberFormat="0" applyAlignment="0"/>
    <xf numFmtId="0" fontId="8" fillId="3" borderId="4" applyNumberFormat="0">
      <alignment horizontal="centerContinuous" vertical="center" wrapText="1"/>
    </xf>
    <xf numFmtId="0" fontId="9" fillId="4" borderId="5" applyNumberFormat="0" applyAlignment="0">
      <alignment horizontal="right"/>
      <protection locked="0"/>
    </xf>
    <xf numFmtId="0" fontId="10" fillId="0" borderId="0" applyNumberFormat="0" applyBorder="0"/>
    <xf numFmtId="0" fontId="5" fillId="0" borderId="0" applyNumberFormat="0"/>
    <xf numFmtId="0" fontId="11" fillId="0" borderId="0" applyNumberFormat="0">
      <alignment horizontal="center"/>
    </xf>
  </cellStyleXfs>
  <cellXfs count="52">
    <xf numFmtId="0" fontId="0" fillId="0" borderId="0" xfId="0"/>
    <xf numFmtId="164" fontId="0" fillId="2" borderId="0" xfId="1" applyNumberFormat="1" applyFont="1" applyFill="1"/>
    <xf numFmtId="164" fontId="4" fillId="2" borderId="0" xfId="1" applyNumberFormat="1" applyFont="1" applyFill="1" applyAlignment="1">
      <alignment horizontal="centerContinuous" vertical="center"/>
    </xf>
    <xf numFmtId="164" fontId="0" fillId="2" borderId="0" xfId="1" applyNumberFormat="1" applyFont="1" applyFill="1" applyAlignment="1">
      <alignment horizontal="centerContinuous"/>
    </xf>
    <xf numFmtId="164" fontId="0" fillId="2" borderId="0" xfId="1" applyNumberFormat="1" applyFont="1" applyFill="1" applyAlignment="1">
      <alignment horizontal="centerContinuous" vertical="center"/>
    </xf>
    <xf numFmtId="164" fontId="5" fillId="2" borderId="0" xfId="1" applyNumberFormat="1" applyFont="1" applyFill="1" applyAlignment="1">
      <alignment horizontal="centerContinuous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 wrapText="1"/>
    </xf>
    <xf numFmtId="164" fontId="0" fillId="2" borderId="0" xfId="1" applyNumberFormat="1" applyFont="1" applyFill="1" applyAlignment="1">
      <alignment horizontal="left"/>
    </xf>
    <xf numFmtId="164" fontId="0" fillId="2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left"/>
    </xf>
    <xf numFmtId="164" fontId="0" fillId="2" borderId="2" xfId="1" applyNumberFormat="1" applyFont="1" applyFill="1" applyBorder="1" applyAlignment="1">
      <alignment horizontal="right"/>
    </xf>
    <xf numFmtId="164" fontId="0" fillId="2" borderId="3" xfId="1" applyNumberFormat="1" applyFont="1" applyFill="1" applyBorder="1"/>
    <xf numFmtId="3" fontId="8" fillId="3" borderId="4" xfId="6" applyNumberFormat="1" applyProtection="1">
      <alignment horizontal="centerContinuous" vertical="center" wrapText="1"/>
    </xf>
    <xf numFmtId="165" fontId="9" fillId="4" borderId="5" xfId="2" applyNumberFormat="1" applyFont="1" applyFill="1" applyBorder="1" applyAlignment="1" applyProtection="1"/>
    <xf numFmtId="0" fontId="0" fillId="0" borderId="0" xfId="0" applyProtection="1"/>
    <xf numFmtId="3" fontId="10" fillId="0" borderId="0" xfId="8" applyNumberFormat="1" applyProtection="1"/>
    <xf numFmtId="3" fontId="11" fillId="0" borderId="0" xfId="10" applyNumberFormat="1" applyAlignment="1" applyProtection="1">
      <alignment horizontal="center" vertical="center"/>
    </xf>
    <xf numFmtId="165" fontId="0" fillId="0" borderId="0" xfId="2" applyNumberFormat="1" applyFont="1" applyProtection="1"/>
    <xf numFmtId="10" fontId="9" fillId="4" borderId="5" xfId="2" applyNumberFormat="1" applyFont="1" applyFill="1" applyBorder="1" applyAlignment="1" applyProtection="1"/>
    <xf numFmtId="0" fontId="11" fillId="0" borderId="0" xfId="10">
      <alignment horizontal="center"/>
    </xf>
    <xf numFmtId="0" fontId="11" fillId="0" borderId="0" xfId="10" applyAlignment="1">
      <alignment horizontal="left"/>
    </xf>
    <xf numFmtId="0" fontId="13" fillId="5" borderId="0" xfId="0" applyFont="1" applyFill="1"/>
    <xf numFmtId="0" fontId="9" fillId="4" borderId="5" xfId="7" applyAlignment="1">
      <protection locked="0"/>
    </xf>
    <xf numFmtId="164" fontId="9" fillId="4" borderId="5" xfId="1" applyNumberFormat="1" applyFont="1" applyFill="1" applyBorder="1" applyAlignment="1" applyProtection="1">
      <protection locked="0"/>
    </xf>
    <xf numFmtId="164" fontId="0" fillId="0" borderId="0" xfId="1" applyNumberFormat="1" applyFont="1" applyFill="1"/>
    <xf numFmtId="164" fontId="4" fillId="0" borderId="0" xfId="1" applyNumberFormat="1" applyFont="1" applyFill="1" applyAlignment="1">
      <alignment horizontal="centerContinuous" vertical="center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 vertical="center"/>
    </xf>
    <xf numFmtId="164" fontId="5" fillId="0" borderId="0" xfId="1" applyNumberFormat="1" applyFont="1" applyFill="1" applyAlignment="1">
      <alignment horizontal="centerContinuous"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left"/>
    </xf>
    <xf numFmtId="164" fontId="0" fillId="0" borderId="2" xfId="1" applyNumberFormat="1" applyFont="1" applyFill="1" applyBorder="1" applyAlignment="1">
      <alignment horizontal="right"/>
    </xf>
    <xf numFmtId="164" fontId="0" fillId="0" borderId="3" xfId="1" applyNumberFormat="1" applyFont="1" applyFill="1" applyBorder="1"/>
    <xf numFmtId="164" fontId="0" fillId="6" borderId="4" xfId="1" applyNumberFormat="1" applyFont="1" applyFill="1" applyBorder="1" applyAlignment="1">
      <alignment horizontal="right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14" fillId="0" borderId="0" xfId="1" applyNumberFormat="1" applyFont="1"/>
    <xf numFmtId="0" fontId="14" fillId="0" borderId="0" xfId="0" applyFont="1"/>
    <xf numFmtId="164" fontId="12" fillId="7" borderId="4" xfId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3" applyNumberFormat="1"/>
    <xf numFmtId="0" fontId="3" fillId="0" borderId="0" xfId="0" applyFont="1"/>
    <xf numFmtId="10" fontId="14" fillId="0" borderId="0" xfId="2" applyNumberFormat="1" applyFont="1"/>
    <xf numFmtId="164" fontId="0" fillId="0" borderId="2" xfId="1" applyNumberFormat="1" applyFont="1" applyBorder="1"/>
    <xf numFmtId="164" fontId="0" fillId="0" borderId="0" xfId="1" applyNumberFormat="1" applyFont="1" applyFill="1" applyBorder="1"/>
    <xf numFmtId="164" fontId="0" fillId="8" borderId="3" xfId="1" applyNumberFormat="1" applyFont="1" applyFill="1" applyBorder="1"/>
    <xf numFmtId="164" fontId="3" fillId="0" borderId="2" xfId="0" applyNumberFormat="1" applyFont="1" applyBorder="1"/>
  </cellXfs>
  <cellStyles count="11">
    <cellStyle name="Assumption" xfId="7"/>
    <cellStyle name="Comma" xfId="1" builtinId="3"/>
    <cellStyle name="Header2" xfId="8"/>
    <cellStyle name="Header3" xfId="9"/>
    <cellStyle name="Line_ClosingBal" xfId="4"/>
    <cellStyle name="Normal" xfId="0" builtinId="0"/>
    <cellStyle name="Offsheet" xfId="5"/>
    <cellStyle name="Percent" xfId="2" builtinId="5"/>
    <cellStyle name="Table_Heading" xfId="6"/>
    <cellStyle name="Unit" xfId="1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29" sqref="C29"/>
    </sheetView>
  </sheetViews>
  <sheetFormatPr defaultRowHeight="15" x14ac:dyDescent="0.25"/>
  <cols>
    <col min="1" max="1" width="2.7109375" customWidth="1"/>
    <col min="2" max="2" width="8.7109375" bestFit="1" customWidth="1"/>
    <col min="3" max="3" width="46.5703125" bestFit="1" customWidth="1"/>
    <col min="4" max="4" width="13.140625" customWidth="1"/>
    <col min="5" max="5" width="18.42578125" bestFit="1" customWidth="1"/>
  </cols>
  <sheetData>
    <row r="1" spans="1:6" s="22" customFormat="1" ht="18.75" x14ac:dyDescent="0.3">
      <c r="A1" s="22" t="s">
        <v>59</v>
      </c>
    </row>
    <row r="3" spans="1:6" ht="15.75" x14ac:dyDescent="0.25">
      <c r="C3" s="16" t="s">
        <v>58</v>
      </c>
    </row>
    <row r="5" spans="1:6" ht="25.5" x14ac:dyDescent="0.25">
      <c r="C5" s="13" t="s">
        <v>43</v>
      </c>
      <c r="D5" s="13" t="s">
        <v>44</v>
      </c>
      <c r="E5" s="13" t="s">
        <v>45</v>
      </c>
    </row>
    <row r="6" spans="1:6" x14ac:dyDescent="0.25">
      <c r="D6" s="17" t="s">
        <v>49</v>
      </c>
      <c r="E6" s="17" t="s">
        <v>54</v>
      </c>
    </row>
    <row r="7" spans="1:6" x14ac:dyDescent="0.25">
      <c r="C7" s="15" t="s">
        <v>46</v>
      </c>
      <c r="D7" s="19">
        <v>1.9800000000000002E-2</v>
      </c>
      <c r="E7" s="15">
        <f t="shared" ref="E7:E8" si="0">IFERROR(ROUND(1/D7,0),0)</f>
        <v>51</v>
      </c>
      <c r="F7" s="21" t="s">
        <v>57</v>
      </c>
    </row>
    <row r="8" spans="1:6" x14ac:dyDescent="0.25">
      <c r="C8" s="15" t="s">
        <v>41</v>
      </c>
      <c r="D8" s="19">
        <v>2.5999999999999999E-2</v>
      </c>
      <c r="E8" s="15">
        <f t="shared" si="0"/>
        <v>38</v>
      </c>
    </row>
    <row r="11" spans="1:6" ht="15.75" x14ac:dyDescent="0.25">
      <c r="C11" s="16" t="s">
        <v>47</v>
      </c>
    </row>
    <row r="13" spans="1:6" ht="25.5" x14ac:dyDescent="0.25">
      <c r="D13" s="13" t="s">
        <v>55</v>
      </c>
      <c r="E13" s="13" t="s">
        <v>53</v>
      </c>
    </row>
    <row r="14" spans="1:6" x14ac:dyDescent="0.25">
      <c r="C14" s="15" t="s">
        <v>48</v>
      </c>
      <c r="D14" s="14">
        <v>1.7600000000000001E-2</v>
      </c>
      <c r="E14" s="14">
        <v>0.04</v>
      </c>
      <c r="F14" s="21" t="s">
        <v>56</v>
      </c>
    </row>
    <row r="15" spans="1:6" x14ac:dyDescent="0.25">
      <c r="C15" s="15" t="s">
        <v>50</v>
      </c>
      <c r="D15" s="14">
        <v>3.7199999999999997E-2</v>
      </c>
      <c r="E15" s="14">
        <v>0.6</v>
      </c>
    </row>
    <row r="16" spans="1:6" x14ac:dyDescent="0.25">
      <c r="C16" s="15" t="s">
        <v>51</v>
      </c>
      <c r="D16" s="14">
        <v>8.7800000000000003E-2</v>
      </c>
      <c r="E16" s="14">
        <v>0.36</v>
      </c>
    </row>
    <row r="17" spans="3:5" x14ac:dyDescent="0.25">
      <c r="C17" s="15" t="s">
        <v>52</v>
      </c>
      <c r="D17" s="18">
        <f>SUMPRODUCT(D14:D16,E14:E16)</f>
        <v>5.4631999999999993E-2</v>
      </c>
      <c r="E17" s="18">
        <f>SUM(E14:E16)</f>
        <v>1</v>
      </c>
    </row>
    <row r="19" spans="3:5" ht="15.75" x14ac:dyDescent="0.25">
      <c r="C19" s="16" t="s">
        <v>62</v>
      </c>
    </row>
    <row r="21" spans="3:5" hidden="1" x14ac:dyDescent="0.25">
      <c r="D21" t="s">
        <v>64</v>
      </c>
      <c r="E21" t="s">
        <v>65</v>
      </c>
    </row>
    <row r="22" spans="3:5" hidden="1" x14ac:dyDescent="0.25">
      <c r="D22" s="20" t="s">
        <v>66</v>
      </c>
      <c r="E22" s="20"/>
    </row>
    <row r="23" spans="3:5" hidden="1" x14ac:dyDescent="0.25">
      <c r="C23" s="15" t="s">
        <v>46</v>
      </c>
      <c r="D23" s="24">
        <v>-5191</v>
      </c>
      <c r="E23" s="23">
        <v>2020</v>
      </c>
    </row>
    <row r="24" spans="3:5" hidden="1" x14ac:dyDescent="0.25">
      <c r="C24" s="15" t="s">
        <v>41</v>
      </c>
      <c r="D24" s="24">
        <v>-4276.3270000000002</v>
      </c>
      <c r="E24">
        <f>E23</f>
        <v>2020</v>
      </c>
    </row>
  </sheetData>
  <dataValidations disablePrompts="1" count="1">
    <dataValidation type="decimal" allowBlank="1" showInputMessage="1" showErrorMessage="1" sqref="D14:D17 E14 E17">
      <formula1>0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workbookViewId="0">
      <selection activeCell="E92" sqref="E92"/>
    </sheetView>
  </sheetViews>
  <sheetFormatPr defaultColWidth="0" defaultRowHeight="15" outlineLevelRow="1" x14ac:dyDescent="0.25"/>
  <cols>
    <col min="1" max="2" width="9.140625" customWidth="1"/>
    <col min="3" max="3" width="35.28515625" customWidth="1"/>
    <col min="4" max="4" width="10.7109375" customWidth="1"/>
    <col min="5" max="5" width="9.5703125" bestFit="1" customWidth="1"/>
    <col min="6" max="15" width="9.140625" customWidth="1"/>
    <col min="16" max="16384" width="9.140625" hidden="1"/>
  </cols>
  <sheetData>
    <row r="1" spans="1:14" s="22" customFormat="1" ht="18.75" x14ac:dyDescent="0.3">
      <c r="A1" s="22" t="s">
        <v>61</v>
      </c>
    </row>
    <row r="3" spans="1:14" ht="15.75" x14ac:dyDescent="0.25">
      <c r="C3" s="16" t="s">
        <v>60</v>
      </c>
      <c r="D3" s="16"/>
    </row>
    <row r="5" spans="1:14" outlineLevel="1" x14ac:dyDescent="0.25"/>
    <row r="6" spans="1:14" outlineLevel="1" x14ac:dyDescent="0.25">
      <c r="B6" s="1"/>
      <c r="C6" s="2" t="s">
        <v>40</v>
      </c>
      <c r="D6" s="2"/>
      <c r="E6" s="3"/>
      <c r="F6" s="3"/>
      <c r="G6" s="3"/>
      <c r="H6" s="3"/>
      <c r="I6" s="2"/>
      <c r="J6" s="4"/>
      <c r="K6" s="4"/>
      <c r="L6" s="4"/>
      <c r="M6" s="3"/>
      <c r="N6" s="3"/>
    </row>
    <row r="7" spans="1:14" outlineLevel="1" x14ac:dyDescent="0.25">
      <c r="B7" s="1"/>
      <c r="C7" s="5" t="s">
        <v>0</v>
      </c>
      <c r="D7" s="5"/>
      <c r="E7" s="3"/>
      <c r="F7" s="3"/>
      <c r="G7" s="3"/>
      <c r="H7" s="3"/>
      <c r="I7" s="2"/>
      <c r="J7" s="4"/>
      <c r="K7" s="4"/>
      <c r="L7" s="4"/>
      <c r="M7" s="3"/>
      <c r="N7" s="3"/>
    </row>
    <row r="8" spans="1:14" outlineLevel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outlineLevel="1" x14ac:dyDescent="0.25">
      <c r="B9" s="1"/>
      <c r="C9" s="1"/>
      <c r="D9" s="1"/>
      <c r="E9" s="6" t="s">
        <v>1</v>
      </c>
      <c r="F9" s="6" t="s">
        <v>2</v>
      </c>
      <c r="G9" s="6" t="s">
        <v>3</v>
      </c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6" t="s">
        <v>9</v>
      </c>
      <c r="N9" s="6" t="s">
        <v>10</v>
      </c>
    </row>
    <row r="10" spans="1:14" outlineLevel="1" x14ac:dyDescent="0.25">
      <c r="B10" s="1"/>
      <c r="C10" s="1"/>
      <c r="D10" s="1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outlineLevel="1" x14ac:dyDescent="0.25">
      <c r="B11" s="1"/>
      <c r="C11" s="7" t="s">
        <v>11</v>
      </c>
      <c r="D11" s="7"/>
      <c r="E11" s="38">
        <v>2019</v>
      </c>
      <c r="F11" s="38">
        <v>2020</v>
      </c>
      <c r="G11" s="38">
        <v>2021</v>
      </c>
      <c r="H11" s="38">
        <v>2022</v>
      </c>
      <c r="I11" s="38">
        <v>2023</v>
      </c>
      <c r="J11" s="38">
        <v>2024</v>
      </c>
      <c r="K11" s="38">
        <v>2025</v>
      </c>
      <c r="L11" s="38">
        <v>2026</v>
      </c>
      <c r="M11" s="38">
        <v>2027</v>
      </c>
      <c r="N11" s="38">
        <v>2028</v>
      </c>
    </row>
    <row r="12" spans="1:14" outlineLevel="1" x14ac:dyDescent="0.25">
      <c r="B12" s="1" t="s">
        <v>12</v>
      </c>
      <c r="C12" s="8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outlineLevel="1" x14ac:dyDescent="0.25">
      <c r="B13" s="1" t="s">
        <v>13</v>
      </c>
      <c r="C13" s="10" t="s">
        <v>14</v>
      </c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outlineLevel="1" x14ac:dyDescent="0.25">
      <c r="B14" s="1" t="s">
        <v>15</v>
      </c>
      <c r="C14" s="8" t="s">
        <v>16</v>
      </c>
      <c r="D14" s="8"/>
      <c r="E14" s="9">
        <v>0</v>
      </c>
      <c r="F14" s="9">
        <v>2363.1339494987365</v>
      </c>
      <c r="G14" s="9">
        <v>2363.1339494987365</v>
      </c>
      <c r="H14" s="9">
        <v>2363.1339494987365</v>
      </c>
      <c r="I14" s="9">
        <v>2363.1339494987365</v>
      </c>
      <c r="J14" s="9">
        <v>2363.1339494987365</v>
      </c>
      <c r="K14" s="9">
        <v>2363.1339494987365</v>
      </c>
      <c r="L14" s="9">
        <v>2363.1339494987365</v>
      </c>
      <c r="M14" s="9">
        <v>2363.1339494987365</v>
      </c>
      <c r="N14" s="9">
        <v>2363.1339494987365</v>
      </c>
    </row>
    <row r="15" spans="1:14" outlineLevel="1" x14ac:dyDescent="0.25">
      <c r="B15" s="1" t="s">
        <v>17</v>
      </c>
      <c r="C15" s="8" t="s">
        <v>18</v>
      </c>
      <c r="D15" s="8"/>
      <c r="E15" s="9">
        <v>2363.1339494987365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outlineLevel="1" x14ac:dyDescent="0.25">
      <c r="B16" s="1" t="s">
        <v>19</v>
      </c>
      <c r="C16" s="8" t="s">
        <v>20</v>
      </c>
      <c r="D16" s="8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2:14" outlineLevel="1" x14ac:dyDescent="0.25">
      <c r="B17" s="1" t="s">
        <v>21</v>
      </c>
      <c r="C17" s="8" t="s">
        <v>22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pans="2:14" outlineLevel="1" x14ac:dyDescent="0.25">
      <c r="B18" s="1" t="s">
        <v>23</v>
      </c>
      <c r="C18" s="8" t="s">
        <v>24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2:14" outlineLevel="1" x14ac:dyDescent="0.25">
      <c r="B19" s="1" t="s">
        <v>25</v>
      </c>
      <c r="C19" s="8" t="s">
        <v>26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2:14" outlineLevel="1" x14ac:dyDescent="0.25">
      <c r="B20" s="1" t="s">
        <v>27</v>
      </c>
      <c r="C20" s="8" t="s">
        <v>28</v>
      </c>
      <c r="D20" s="8"/>
      <c r="E20" s="11">
        <v>2363.1339494987365</v>
      </c>
      <c r="F20" s="11">
        <v>2363.1339494987365</v>
      </c>
      <c r="G20" s="11">
        <v>2363.1339494987365</v>
      </c>
      <c r="H20" s="11">
        <v>2363.1339494987365</v>
      </c>
      <c r="I20" s="11">
        <v>2363.1339494987365</v>
      </c>
      <c r="J20" s="11">
        <v>2363.1339494987365</v>
      </c>
      <c r="K20" s="11">
        <v>2363.1339494987365</v>
      </c>
      <c r="L20" s="11">
        <v>2363.1339494987365</v>
      </c>
      <c r="M20" s="11">
        <v>2363.1339494987365</v>
      </c>
      <c r="N20" s="11">
        <v>2363.1339494987365</v>
      </c>
    </row>
    <row r="21" spans="2:14" outlineLevel="1" x14ac:dyDescent="0.25">
      <c r="B21" s="1" t="s">
        <v>29</v>
      </c>
      <c r="C21" s="8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outlineLevel="1" x14ac:dyDescent="0.25">
      <c r="B22" s="1" t="s">
        <v>30</v>
      </c>
      <c r="C22" s="10" t="s">
        <v>31</v>
      </c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outlineLevel="1" x14ac:dyDescent="0.25">
      <c r="B23" s="1" t="s">
        <v>32</v>
      </c>
      <c r="C23" s="8" t="s">
        <v>16</v>
      </c>
      <c r="D23" s="8"/>
      <c r="E23" s="9">
        <v>0</v>
      </c>
      <c r="F23" s="9">
        <v>-23.167979897046436</v>
      </c>
      <c r="G23" s="9">
        <v>-69.503939691139308</v>
      </c>
      <c r="H23" s="9">
        <v>-115.83989948523218</v>
      </c>
      <c r="I23" s="9">
        <v>-162.17585927932504</v>
      </c>
      <c r="J23" s="9">
        <v>-208.51181907341791</v>
      </c>
      <c r="K23" s="9">
        <v>-254.84777886751078</v>
      </c>
      <c r="L23" s="9">
        <v>-301.18373866160368</v>
      </c>
      <c r="M23" s="9">
        <v>-347.51969845569658</v>
      </c>
      <c r="N23" s="9">
        <v>-393.85565824978949</v>
      </c>
    </row>
    <row r="24" spans="2:14" outlineLevel="1" x14ac:dyDescent="0.25">
      <c r="B24" s="1" t="s">
        <v>33</v>
      </c>
      <c r="C24" s="8" t="s">
        <v>34</v>
      </c>
      <c r="D24" s="8"/>
      <c r="E24" s="9">
        <v>-23.167979897046436</v>
      </c>
      <c r="F24" s="9">
        <v>-46.335959794092872</v>
      </c>
      <c r="G24" s="9">
        <v>-46.335959794092872</v>
      </c>
      <c r="H24" s="9">
        <v>-46.335959794092872</v>
      </c>
      <c r="I24" s="9">
        <v>-46.335959794092872</v>
      </c>
      <c r="J24" s="9">
        <v>-46.335959794092872</v>
      </c>
      <c r="K24" s="9">
        <v>-46.335959794092872</v>
      </c>
      <c r="L24" s="9">
        <v>-46.335959794092872</v>
      </c>
      <c r="M24" s="9">
        <v>-46.335959794092872</v>
      </c>
      <c r="N24" s="9">
        <v>-46.335959794092872</v>
      </c>
    </row>
    <row r="25" spans="2:14" outlineLevel="1" x14ac:dyDescent="0.25">
      <c r="B25" s="1" t="s">
        <v>35</v>
      </c>
      <c r="C25" s="8" t="s">
        <v>26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</row>
    <row r="26" spans="2:14" outlineLevel="1" x14ac:dyDescent="0.25">
      <c r="B26" s="1" t="s">
        <v>36</v>
      </c>
      <c r="C26" s="8" t="s">
        <v>28</v>
      </c>
      <c r="D26" s="8"/>
      <c r="E26" s="11">
        <v>-23.167979897046436</v>
      </c>
      <c r="F26" s="11">
        <v>-69.503939691139308</v>
      </c>
      <c r="G26" s="11">
        <v>-115.83989948523218</v>
      </c>
      <c r="H26" s="11">
        <v>-162.17585927932504</v>
      </c>
      <c r="I26" s="11">
        <v>-208.51181907341791</v>
      </c>
      <c r="J26" s="11">
        <v>-254.84777886751078</v>
      </c>
      <c r="K26" s="11">
        <v>-301.18373866160368</v>
      </c>
      <c r="L26" s="11">
        <v>-347.51969845569658</v>
      </c>
      <c r="M26" s="11">
        <v>-393.85565824978949</v>
      </c>
      <c r="N26" s="11">
        <v>-440.19161804388239</v>
      </c>
    </row>
    <row r="27" spans="2:14" outlineLevel="1" x14ac:dyDescent="0.25">
      <c r="B27" s="1" t="s">
        <v>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ht="15.75" outlineLevel="1" thickBot="1" x14ac:dyDescent="0.3">
      <c r="B28" s="1" t="s">
        <v>38</v>
      </c>
      <c r="C28" s="1" t="s">
        <v>39</v>
      </c>
      <c r="D28" s="1"/>
      <c r="E28" s="12">
        <v>2339.9659696016902</v>
      </c>
      <c r="F28" s="12">
        <v>2293.6300098075972</v>
      </c>
      <c r="G28" s="12">
        <v>2247.2940500135041</v>
      </c>
      <c r="H28" s="12">
        <v>2200.9580902194116</v>
      </c>
      <c r="I28" s="12">
        <v>2154.6221304253186</v>
      </c>
      <c r="J28" s="12">
        <v>2108.2861706312256</v>
      </c>
      <c r="K28" s="12">
        <v>2061.9502108371325</v>
      </c>
      <c r="L28" s="12">
        <v>2015.61425104304</v>
      </c>
      <c r="M28" s="12">
        <v>1969.278291248947</v>
      </c>
      <c r="N28" s="12">
        <v>1922.942331454854</v>
      </c>
    </row>
    <row r="29" spans="2:14" ht="15.75" outlineLevel="1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outlineLevel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outlineLevel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outlineLevel="1" x14ac:dyDescent="0.25">
      <c r="B32" s="1"/>
      <c r="C32" s="2" t="s">
        <v>42</v>
      </c>
      <c r="D32" s="2"/>
      <c r="E32" s="3"/>
      <c r="F32" s="3"/>
      <c r="G32" s="3"/>
      <c r="H32" s="3"/>
      <c r="I32" s="2"/>
      <c r="J32" s="4"/>
      <c r="K32" s="4"/>
      <c r="L32" s="4"/>
      <c r="M32" s="3"/>
      <c r="N32" s="3"/>
    </row>
    <row r="33" spans="2:14" outlineLevel="1" x14ac:dyDescent="0.25">
      <c r="B33" s="1"/>
      <c r="C33" s="5" t="s">
        <v>0</v>
      </c>
      <c r="D33" s="5"/>
      <c r="E33" s="3"/>
      <c r="F33" s="3"/>
      <c r="G33" s="3"/>
      <c r="H33" s="3"/>
      <c r="I33" s="2"/>
      <c r="J33" s="4"/>
      <c r="K33" s="4"/>
      <c r="L33" s="4"/>
      <c r="M33" s="3"/>
      <c r="N33" s="3"/>
    </row>
    <row r="34" spans="2:14" outlineLevel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outlineLevel="1" x14ac:dyDescent="0.25">
      <c r="B35" s="1"/>
      <c r="C35" s="1"/>
      <c r="D35" s="1"/>
      <c r="E35" s="6" t="s">
        <v>1</v>
      </c>
      <c r="F35" s="6" t="s">
        <v>2</v>
      </c>
      <c r="G35" s="6" t="s">
        <v>3</v>
      </c>
      <c r="H35" s="6" t="s">
        <v>4</v>
      </c>
      <c r="I35" s="6" t="s">
        <v>5</v>
      </c>
      <c r="J35" s="6" t="s">
        <v>6</v>
      </c>
      <c r="K35" s="6" t="s">
        <v>7</v>
      </c>
      <c r="L35" s="6" t="s">
        <v>8</v>
      </c>
      <c r="M35" s="6" t="s">
        <v>9</v>
      </c>
      <c r="N35" s="6" t="s">
        <v>10</v>
      </c>
    </row>
    <row r="36" spans="2:14" outlineLevel="1" x14ac:dyDescent="0.25">
      <c r="B36" s="1"/>
      <c r="C36" s="1"/>
      <c r="D36" s="1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outlineLevel="1" x14ac:dyDescent="0.25">
      <c r="B37" s="1"/>
      <c r="C37" s="7" t="s">
        <v>11</v>
      </c>
      <c r="D37" s="7"/>
      <c r="E37" s="38">
        <v>2019</v>
      </c>
      <c r="F37" s="38">
        <v>2020</v>
      </c>
      <c r="G37" s="38">
        <v>2021</v>
      </c>
      <c r="H37" s="38">
        <v>2022</v>
      </c>
      <c r="I37" s="38">
        <v>2023</v>
      </c>
      <c r="J37" s="38">
        <v>2024</v>
      </c>
      <c r="K37" s="38">
        <v>2025</v>
      </c>
      <c r="L37" s="38">
        <v>2026</v>
      </c>
      <c r="M37" s="38">
        <v>2027</v>
      </c>
      <c r="N37" s="38">
        <v>2028</v>
      </c>
    </row>
    <row r="38" spans="2:14" outlineLevel="1" x14ac:dyDescent="0.25">
      <c r="B38" s="1" t="s">
        <v>12</v>
      </c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outlineLevel="1" x14ac:dyDescent="0.25">
      <c r="B39" s="1" t="s">
        <v>13</v>
      </c>
      <c r="C39" s="10" t="s">
        <v>14</v>
      </c>
      <c r="D39" s="10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outlineLevel="1" x14ac:dyDescent="0.25">
      <c r="B40" s="1" t="s">
        <v>15</v>
      </c>
      <c r="C40" s="8" t="s">
        <v>16</v>
      </c>
      <c r="D40" s="8"/>
      <c r="E40" s="9">
        <v>0</v>
      </c>
      <c r="F40" s="9">
        <v>2934.5720549261687</v>
      </c>
      <c r="G40" s="9">
        <v>2934.5720549261687</v>
      </c>
      <c r="H40" s="9">
        <v>2934.5720549261687</v>
      </c>
      <c r="I40" s="9">
        <v>2934.5720549261687</v>
      </c>
      <c r="J40" s="9">
        <v>2934.5720549261687</v>
      </c>
      <c r="K40" s="9">
        <v>2934.5720549261687</v>
      </c>
      <c r="L40" s="9">
        <v>2934.5720549261687</v>
      </c>
      <c r="M40" s="9">
        <v>2934.5720549261687</v>
      </c>
      <c r="N40" s="9">
        <v>2934.5720549261687</v>
      </c>
    </row>
    <row r="41" spans="2:14" outlineLevel="1" x14ac:dyDescent="0.25">
      <c r="B41" s="1" t="s">
        <v>17</v>
      </c>
      <c r="C41" s="8" t="s">
        <v>18</v>
      </c>
      <c r="D41" s="8"/>
      <c r="E41" s="9">
        <v>2934.5720549261687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2:14" outlineLevel="1" x14ac:dyDescent="0.25">
      <c r="B42" s="1" t="s">
        <v>19</v>
      </c>
      <c r="C42" s="8" t="s">
        <v>20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2:14" outlineLevel="1" x14ac:dyDescent="0.25">
      <c r="B43" s="1" t="s">
        <v>21</v>
      </c>
      <c r="C43" s="8" t="s">
        <v>22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2:14" outlineLevel="1" x14ac:dyDescent="0.25">
      <c r="B44" s="1" t="s">
        <v>23</v>
      </c>
      <c r="C44" s="8" t="s">
        <v>24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2:14" outlineLevel="1" x14ac:dyDescent="0.25">
      <c r="B45" s="1" t="s">
        <v>25</v>
      </c>
      <c r="C45" s="8" t="s">
        <v>26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2:14" outlineLevel="1" x14ac:dyDescent="0.25">
      <c r="B46" s="1" t="s">
        <v>27</v>
      </c>
      <c r="C46" s="8" t="s">
        <v>28</v>
      </c>
      <c r="D46" s="8"/>
      <c r="E46" s="11">
        <v>2934.5720549261687</v>
      </c>
      <c r="F46" s="11">
        <v>2934.5720549261687</v>
      </c>
      <c r="G46" s="11">
        <v>2934.5720549261687</v>
      </c>
      <c r="H46" s="11">
        <v>2934.5720549261687</v>
      </c>
      <c r="I46" s="11">
        <v>2934.5720549261687</v>
      </c>
      <c r="J46" s="11">
        <v>2934.5720549261687</v>
      </c>
      <c r="K46" s="11">
        <v>2934.5720549261687</v>
      </c>
      <c r="L46" s="11">
        <v>2934.5720549261687</v>
      </c>
      <c r="M46" s="11">
        <v>2934.5720549261687</v>
      </c>
      <c r="N46" s="11">
        <v>2934.5720549261687</v>
      </c>
    </row>
    <row r="47" spans="2:14" outlineLevel="1" x14ac:dyDescent="0.25">
      <c r="B47" s="1" t="s">
        <v>29</v>
      </c>
      <c r="C47" s="8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outlineLevel="1" x14ac:dyDescent="0.25">
      <c r="B48" s="1" t="s">
        <v>30</v>
      </c>
      <c r="C48" s="10" t="s">
        <v>31</v>
      </c>
      <c r="D48" s="10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outlineLevel="1" x14ac:dyDescent="0.25">
      <c r="B49" s="1" t="s">
        <v>32</v>
      </c>
      <c r="C49" s="8" t="s">
        <v>16</v>
      </c>
      <c r="D49" s="8"/>
      <c r="E49" s="9">
        <v>0</v>
      </c>
      <c r="F49" s="9">
        <v>-38.612790196396958</v>
      </c>
      <c r="G49" s="9">
        <v>-115.83837058919087</v>
      </c>
      <c r="H49" s="9">
        <v>-193.06395098198479</v>
      </c>
      <c r="I49" s="9">
        <v>-270.28953137477868</v>
      </c>
      <c r="J49" s="9">
        <v>-347.51511176757259</v>
      </c>
      <c r="K49" s="9">
        <v>-424.74069216036651</v>
      </c>
      <c r="L49" s="9">
        <v>-501.96627255316042</v>
      </c>
      <c r="M49" s="9">
        <v>-579.19185294595434</v>
      </c>
      <c r="N49" s="9">
        <v>-656.4174333387482</v>
      </c>
    </row>
    <row r="50" spans="2:14" outlineLevel="1" x14ac:dyDescent="0.25">
      <c r="B50" s="1" t="s">
        <v>33</v>
      </c>
      <c r="C50" s="8" t="s">
        <v>34</v>
      </c>
      <c r="D50" s="8"/>
      <c r="E50" s="9">
        <v>-38.612790196396958</v>
      </c>
      <c r="F50" s="9">
        <v>-77.225580392793916</v>
      </c>
      <c r="G50" s="9">
        <v>-77.225580392793916</v>
      </c>
      <c r="H50" s="9">
        <v>-77.225580392793916</v>
      </c>
      <c r="I50" s="9">
        <v>-77.225580392793916</v>
      </c>
      <c r="J50" s="9">
        <v>-77.225580392793916</v>
      </c>
      <c r="K50" s="9">
        <v>-77.225580392793916</v>
      </c>
      <c r="L50" s="9">
        <v>-77.225580392793916</v>
      </c>
      <c r="M50" s="9">
        <v>-77.225580392793916</v>
      </c>
      <c r="N50" s="9">
        <v>-77.225580392793916</v>
      </c>
    </row>
    <row r="51" spans="2:14" outlineLevel="1" x14ac:dyDescent="0.25">
      <c r="B51" s="1" t="s">
        <v>35</v>
      </c>
      <c r="C51" s="8" t="s">
        <v>26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2:14" outlineLevel="1" x14ac:dyDescent="0.25">
      <c r="B52" s="1" t="s">
        <v>36</v>
      </c>
      <c r="C52" s="8" t="s">
        <v>28</v>
      </c>
      <c r="D52" s="8"/>
      <c r="E52" s="11">
        <v>-38.612790196396958</v>
      </c>
      <c r="F52" s="11">
        <v>-115.83837058919087</v>
      </c>
      <c r="G52" s="11">
        <v>-193.06395098198479</v>
      </c>
      <c r="H52" s="11">
        <v>-270.28953137477868</v>
      </c>
      <c r="I52" s="11">
        <v>-347.51511176757259</v>
      </c>
      <c r="J52" s="11">
        <v>-424.74069216036651</v>
      </c>
      <c r="K52" s="11">
        <v>-501.96627255316042</v>
      </c>
      <c r="L52" s="11">
        <v>-579.19185294595434</v>
      </c>
      <c r="M52" s="11">
        <v>-656.4174333387482</v>
      </c>
      <c r="N52" s="11">
        <v>-733.64301373154217</v>
      </c>
    </row>
    <row r="53" spans="2:14" outlineLevel="1" x14ac:dyDescent="0.25">
      <c r="B53" s="1" t="s">
        <v>37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15.75" outlineLevel="1" thickBot="1" x14ac:dyDescent="0.3">
      <c r="B54" s="1" t="s">
        <v>38</v>
      </c>
      <c r="C54" s="1" t="s">
        <v>39</v>
      </c>
      <c r="D54" s="1"/>
      <c r="E54" s="12">
        <v>2895.9592647297718</v>
      </c>
      <c r="F54" s="12">
        <v>2818.7336843369776</v>
      </c>
      <c r="G54" s="12">
        <v>2741.5081039441839</v>
      </c>
      <c r="H54" s="12">
        <v>2664.2825235513901</v>
      </c>
      <c r="I54" s="12">
        <v>2587.0569431585959</v>
      </c>
      <c r="J54" s="12">
        <v>2509.8313627658022</v>
      </c>
      <c r="K54" s="12">
        <v>2432.6057823730084</v>
      </c>
      <c r="L54" s="12">
        <v>2355.3802019802142</v>
      </c>
      <c r="M54" s="12">
        <v>2278.1546215874205</v>
      </c>
      <c r="N54" s="12">
        <v>2200.9290411946267</v>
      </c>
    </row>
    <row r="55" spans="2:14" ht="15.75" outlineLevel="1" thickTop="1" x14ac:dyDescent="0.25"/>
    <row r="56" spans="2:14" ht="15.75" x14ac:dyDescent="0.25">
      <c r="C56" s="16" t="s">
        <v>63</v>
      </c>
      <c r="D56" s="16"/>
    </row>
    <row r="58" spans="2:14" outlineLevel="1" x14ac:dyDescent="0.25">
      <c r="B58" s="25"/>
      <c r="C58" s="26" t="s">
        <v>40</v>
      </c>
      <c r="D58" s="26"/>
      <c r="E58" s="27"/>
      <c r="F58" s="27"/>
      <c r="G58" s="27"/>
      <c r="H58" s="27"/>
      <c r="I58" s="26"/>
      <c r="J58" s="28"/>
      <c r="K58" s="28"/>
      <c r="L58" s="28"/>
      <c r="M58" s="27"/>
      <c r="N58" s="27"/>
    </row>
    <row r="59" spans="2:14" outlineLevel="1" x14ac:dyDescent="0.25">
      <c r="B59" s="25"/>
      <c r="C59" s="29" t="s">
        <v>0</v>
      </c>
      <c r="D59" s="29"/>
      <c r="E59" s="27"/>
      <c r="F59" s="27"/>
      <c r="G59" s="27"/>
      <c r="H59" s="27"/>
      <c r="I59" s="26"/>
      <c r="J59" s="28"/>
      <c r="K59" s="28"/>
      <c r="L59" s="28"/>
      <c r="M59" s="27"/>
      <c r="N59" s="27"/>
    </row>
    <row r="60" spans="2:14" outlineLevel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2:14" outlineLevel="1" x14ac:dyDescent="0.25">
      <c r="C61" t="s">
        <v>64</v>
      </c>
      <c r="D61" s="20" t="s">
        <v>66</v>
      </c>
      <c r="E61" s="41">
        <f>Input!D23</f>
        <v>-5191</v>
      </c>
    </row>
    <row r="62" spans="2:14" outlineLevel="1" x14ac:dyDescent="0.25">
      <c r="C62" t="s">
        <v>67</v>
      </c>
      <c r="D62" s="20"/>
      <c r="E62" s="42">
        <v>2020</v>
      </c>
    </row>
    <row r="63" spans="2:14" outlineLevel="1" x14ac:dyDescent="0.25">
      <c r="C63" t="s">
        <v>68</v>
      </c>
      <c r="D63" s="20" t="s">
        <v>54</v>
      </c>
      <c r="E63" s="42">
        <f>Input!E7</f>
        <v>51</v>
      </c>
    </row>
    <row r="64" spans="2:14" outlineLevel="1" x14ac:dyDescent="0.25"/>
    <row r="65" spans="2:14" outlineLevel="1" x14ac:dyDescent="0.25">
      <c r="B65" s="25"/>
      <c r="C65" s="25"/>
      <c r="D65" s="25"/>
      <c r="E65" s="30" t="s">
        <v>1</v>
      </c>
      <c r="F65" s="30" t="s">
        <v>2</v>
      </c>
      <c r="G65" s="30" t="s">
        <v>3</v>
      </c>
      <c r="H65" s="30" t="s">
        <v>4</v>
      </c>
      <c r="I65" s="30" t="s">
        <v>5</v>
      </c>
      <c r="J65" s="30" t="s">
        <v>6</v>
      </c>
      <c r="K65" s="30" t="s">
        <v>7</v>
      </c>
      <c r="L65" s="30" t="s">
        <v>8</v>
      </c>
      <c r="M65" s="30" t="s">
        <v>9</v>
      </c>
      <c r="N65" s="30" t="s">
        <v>10</v>
      </c>
    </row>
    <row r="66" spans="2:14" outlineLevel="1" x14ac:dyDescent="0.25">
      <c r="B66" s="25"/>
      <c r="C66" s="25"/>
      <c r="D66" s="25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2:14" outlineLevel="1" x14ac:dyDescent="0.25">
      <c r="B67" s="25"/>
      <c r="C67" s="31" t="s">
        <v>11</v>
      </c>
      <c r="D67" s="31"/>
      <c r="E67" s="39">
        <v>2019</v>
      </c>
      <c r="F67" s="39">
        <v>2020</v>
      </c>
      <c r="G67" s="39">
        <v>2021</v>
      </c>
      <c r="H67" s="39">
        <v>2022</v>
      </c>
      <c r="I67" s="39">
        <v>2023</v>
      </c>
      <c r="J67" s="39">
        <v>2024</v>
      </c>
      <c r="K67" s="39">
        <v>2025</v>
      </c>
      <c r="L67" s="39">
        <v>2026</v>
      </c>
      <c r="M67" s="39">
        <v>2027</v>
      </c>
      <c r="N67" s="39">
        <v>2028</v>
      </c>
    </row>
    <row r="68" spans="2:14" outlineLevel="1" x14ac:dyDescent="0.25">
      <c r="B68" s="25" t="s">
        <v>12</v>
      </c>
      <c r="C68" s="32"/>
      <c r="D68" s="32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2:14" outlineLevel="1" x14ac:dyDescent="0.25">
      <c r="B69" s="25" t="s">
        <v>13</v>
      </c>
      <c r="C69" s="34" t="s">
        <v>14</v>
      </c>
      <c r="D69" s="34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2:14" outlineLevel="1" x14ac:dyDescent="0.25">
      <c r="B70" s="25" t="s">
        <v>15</v>
      </c>
      <c r="C70" s="32" t="s">
        <v>16</v>
      </c>
      <c r="D70" s="32"/>
      <c r="E70" s="37">
        <v>0</v>
      </c>
      <c r="F70" s="33">
        <f>E76</f>
        <v>0</v>
      </c>
      <c r="G70" s="33">
        <f t="shared" ref="G70:N70" si="0">F76</f>
        <v>5191</v>
      </c>
      <c r="H70" s="33">
        <f t="shared" si="0"/>
        <v>5191</v>
      </c>
      <c r="I70" s="33">
        <f t="shared" si="0"/>
        <v>5191</v>
      </c>
      <c r="J70" s="33">
        <f t="shared" si="0"/>
        <v>5191</v>
      </c>
      <c r="K70" s="33">
        <f t="shared" si="0"/>
        <v>5191</v>
      </c>
      <c r="L70" s="33">
        <f t="shared" si="0"/>
        <v>5191</v>
      </c>
      <c r="M70" s="33">
        <f t="shared" si="0"/>
        <v>5191</v>
      </c>
      <c r="N70" s="33">
        <f t="shared" si="0"/>
        <v>5191</v>
      </c>
    </row>
    <row r="71" spans="2:14" outlineLevel="1" x14ac:dyDescent="0.25">
      <c r="B71" s="25" t="s">
        <v>17</v>
      </c>
      <c r="C71" s="32" t="s">
        <v>18</v>
      </c>
      <c r="D71" s="32"/>
      <c r="E71" s="33">
        <f t="shared" ref="E71:N71" si="1">IF(E67=$E62,-$E61,0)</f>
        <v>0</v>
      </c>
      <c r="F71" s="33">
        <f t="shared" si="1"/>
        <v>5191</v>
      </c>
      <c r="G71" s="33">
        <f t="shared" si="1"/>
        <v>0</v>
      </c>
      <c r="H71" s="33">
        <f t="shared" si="1"/>
        <v>0</v>
      </c>
      <c r="I71" s="33">
        <f t="shared" si="1"/>
        <v>0</v>
      </c>
      <c r="J71" s="33">
        <f t="shared" si="1"/>
        <v>0</v>
      </c>
      <c r="K71" s="33">
        <f t="shared" si="1"/>
        <v>0</v>
      </c>
      <c r="L71" s="33">
        <f t="shared" si="1"/>
        <v>0</v>
      </c>
      <c r="M71" s="33">
        <f t="shared" si="1"/>
        <v>0</v>
      </c>
      <c r="N71" s="33">
        <f t="shared" si="1"/>
        <v>0</v>
      </c>
    </row>
    <row r="72" spans="2:14" outlineLevel="1" x14ac:dyDescent="0.25">
      <c r="B72" s="25" t="s">
        <v>19</v>
      </c>
      <c r="C72" s="32" t="s">
        <v>20</v>
      </c>
      <c r="D72" s="32"/>
      <c r="E72" s="43"/>
      <c r="F72" s="43"/>
      <c r="G72" s="43"/>
      <c r="H72" s="43"/>
      <c r="I72" s="43"/>
      <c r="J72" s="43"/>
      <c r="K72" s="43"/>
      <c r="L72" s="43"/>
      <c r="M72" s="43"/>
      <c r="N72" s="43"/>
    </row>
    <row r="73" spans="2:14" outlineLevel="1" x14ac:dyDescent="0.25">
      <c r="B73" s="25" t="s">
        <v>21</v>
      </c>
      <c r="C73" s="32" t="s">
        <v>22</v>
      </c>
      <c r="D73" s="32"/>
      <c r="E73" s="43"/>
      <c r="F73" s="43"/>
      <c r="G73" s="43"/>
      <c r="H73" s="43"/>
      <c r="I73" s="43"/>
      <c r="J73" s="43"/>
      <c r="K73" s="43"/>
      <c r="L73" s="43"/>
      <c r="M73" s="43"/>
      <c r="N73" s="43"/>
    </row>
    <row r="74" spans="2:14" outlineLevel="1" x14ac:dyDescent="0.25">
      <c r="B74" s="25" t="s">
        <v>23</v>
      </c>
      <c r="C74" s="32" t="s">
        <v>24</v>
      </c>
      <c r="D74" s="32"/>
      <c r="E74" s="43"/>
      <c r="F74" s="43"/>
      <c r="G74" s="43"/>
      <c r="H74" s="43"/>
      <c r="I74" s="43"/>
      <c r="J74" s="43"/>
      <c r="K74" s="43"/>
      <c r="L74" s="43"/>
      <c r="M74" s="43"/>
      <c r="N74" s="43"/>
    </row>
    <row r="75" spans="2:14" outlineLevel="1" x14ac:dyDescent="0.25">
      <c r="B75" s="25" t="s">
        <v>25</v>
      </c>
      <c r="C75" s="32" t="s">
        <v>26</v>
      </c>
      <c r="D75" s="32"/>
      <c r="E75" s="43"/>
      <c r="F75" s="43"/>
      <c r="G75" s="43"/>
      <c r="H75" s="43"/>
      <c r="I75" s="43"/>
      <c r="J75" s="43"/>
      <c r="K75" s="43"/>
      <c r="L75" s="43"/>
      <c r="M75" s="43"/>
      <c r="N75" s="43"/>
    </row>
    <row r="76" spans="2:14" outlineLevel="1" x14ac:dyDescent="0.25">
      <c r="B76" s="25" t="s">
        <v>27</v>
      </c>
      <c r="C76" s="32" t="s">
        <v>28</v>
      </c>
      <c r="D76" s="32"/>
      <c r="E76" s="35">
        <f>SUM(E70:E75)</f>
        <v>0</v>
      </c>
      <c r="F76" s="35">
        <f t="shared" ref="F76:N76" si="2">SUM(F70:F75)</f>
        <v>5191</v>
      </c>
      <c r="G76" s="35">
        <f t="shared" si="2"/>
        <v>5191</v>
      </c>
      <c r="H76" s="35">
        <f t="shared" si="2"/>
        <v>5191</v>
      </c>
      <c r="I76" s="35">
        <f t="shared" si="2"/>
        <v>5191</v>
      </c>
      <c r="J76" s="35">
        <f t="shared" si="2"/>
        <v>5191</v>
      </c>
      <c r="K76" s="35">
        <f t="shared" si="2"/>
        <v>5191</v>
      </c>
      <c r="L76" s="35">
        <f t="shared" si="2"/>
        <v>5191</v>
      </c>
      <c r="M76" s="35">
        <f t="shared" si="2"/>
        <v>5191</v>
      </c>
      <c r="N76" s="35">
        <f t="shared" si="2"/>
        <v>5191</v>
      </c>
    </row>
    <row r="77" spans="2:14" outlineLevel="1" x14ac:dyDescent="0.25">
      <c r="B77" s="25" t="s">
        <v>29</v>
      </c>
      <c r="C77" s="32"/>
      <c r="D77" s="32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2:14" outlineLevel="1" x14ac:dyDescent="0.25">
      <c r="B78" s="25" t="s">
        <v>30</v>
      </c>
      <c r="C78" s="34" t="s">
        <v>31</v>
      </c>
      <c r="D78" s="34"/>
      <c r="E78" s="33"/>
      <c r="F78" s="33"/>
      <c r="G78" s="33"/>
      <c r="H78" s="33"/>
      <c r="I78" s="33"/>
      <c r="J78" s="33"/>
      <c r="K78" s="33"/>
      <c r="L78" s="33"/>
      <c r="M78" s="33"/>
      <c r="N78" s="33"/>
    </row>
    <row r="79" spans="2:14" outlineLevel="1" x14ac:dyDescent="0.25">
      <c r="B79" s="25" t="s">
        <v>32</v>
      </c>
      <c r="C79" s="32" t="s">
        <v>16</v>
      </c>
      <c r="D79" s="32"/>
      <c r="E79" s="33">
        <v>0</v>
      </c>
      <c r="F79" s="33">
        <f>E82</f>
        <v>0</v>
      </c>
      <c r="G79" s="33">
        <f t="shared" ref="G79:N79" si="3">F82</f>
        <v>-50.892156862745097</v>
      </c>
      <c r="H79" s="33">
        <f t="shared" si="3"/>
        <v>-152.6764705882353</v>
      </c>
      <c r="I79" s="33">
        <f t="shared" si="3"/>
        <v>-254.4607843137255</v>
      </c>
      <c r="J79" s="33">
        <f t="shared" si="3"/>
        <v>-356.24509803921569</v>
      </c>
      <c r="K79" s="33">
        <f t="shared" si="3"/>
        <v>-458.02941176470586</v>
      </c>
      <c r="L79" s="33">
        <f t="shared" si="3"/>
        <v>-559.81372549019602</v>
      </c>
      <c r="M79" s="33">
        <f t="shared" si="3"/>
        <v>-661.59803921568619</v>
      </c>
      <c r="N79" s="33">
        <f t="shared" si="3"/>
        <v>-763.38235294117635</v>
      </c>
    </row>
    <row r="80" spans="2:14" outlineLevel="1" x14ac:dyDescent="0.25">
      <c r="B80" s="25" t="s">
        <v>33</v>
      </c>
      <c r="C80" s="32" t="s">
        <v>34</v>
      </c>
      <c r="D80" s="32"/>
      <c r="E80" s="33">
        <f t="shared" ref="E80:N80" si="4">-(E70+0.5*E71)/$E63</f>
        <v>0</v>
      </c>
      <c r="F80" s="33">
        <f t="shared" si="4"/>
        <v>-50.892156862745097</v>
      </c>
      <c r="G80" s="33">
        <f t="shared" si="4"/>
        <v>-101.78431372549019</v>
      </c>
      <c r="H80" s="33">
        <f t="shared" si="4"/>
        <v>-101.78431372549019</v>
      </c>
      <c r="I80" s="33">
        <f t="shared" si="4"/>
        <v>-101.78431372549019</v>
      </c>
      <c r="J80" s="33">
        <f t="shared" si="4"/>
        <v>-101.78431372549019</v>
      </c>
      <c r="K80" s="33">
        <f t="shared" si="4"/>
        <v>-101.78431372549019</v>
      </c>
      <c r="L80" s="33">
        <f t="shared" si="4"/>
        <v>-101.78431372549019</v>
      </c>
      <c r="M80" s="33">
        <f t="shared" si="4"/>
        <v>-101.78431372549019</v>
      </c>
      <c r="N80" s="33">
        <f t="shared" si="4"/>
        <v>-101.78431372549019</v>
      </c>
    </row>
    <row r="81" spans="2:14" outlineLevel="1" x14ac:dyDescent="0.25">
      <c r="B81" s="25" t="s">
        <v>35</v>
      </c>
      <c r="C81" s="32" t="s">
        <v>26</v>
      </c>
      <c r="D81" s="32"/>
      <c r="E81" s="43"/>
      <c r="F81" s="43"/>
      <c r="G81" s="43"/>
      <c r="H81" s="43"/>
      <c r="I81" s="43"/>
      <c r="J81" s="43"/>
      <c r="K81" s="43"/>
      <c r="L81" s="43"/>
      <c r="M81" s="43"/>
      <c r="N81" s="43"/>
    </row>
    <row r="82" spans="2:14" outlineLevel="1" x14ac:dyDescent="0.25">
      <c r="B82" s="25" t="s">
        <v>36</v>
      </c>
      <c r="C82" s="32" t="s">
        <v>28</v>
      </c>
      <c r="D82" s="32"/>
      <c r="E82" s="35">
        <f>SUM(E79:E81)</f>
        <v>0</v>
      </c>
      <c r="F82" s="35">
        <f t="shared" ref="F82:N82" si="5">SUM(F79:F81)</f>
        <v>-50.892156862745097</v>
      </c>
      <c r="G82" s="35">
        <f t="shared" si="5"/>
        <v>-152.6764705882353</v>
      </c>
      <c r="H82" s="35">
        <f t="shared" si="5"/>
        <v>-254.4607843137255</v>
      </c>
      <c r="I82" s="35">
        <f t="shared" si="5"/>
        <v>-356.24509803921569</v>
      </c>
      <c r="J82" s="35">
        <f t="shared" si="5"/>
        <v>-458.02941176470586</v>
      </c>
      <c r="K82" s="35">
        <f t="shared" si="5"/>
        <v>-559.81372549019602</v>
      </c>
      <c r="L82" s="35">
        <f t="shared" si="5"/>
        <v>-661.59803921568619</v>
      </c>
      <c r="M82" s="35">
        <f t="shared" si="5"/>
        <v>-763.38235294117635</v>
      </c>
      <c r="N82" s="35">
        <f t="shared" si="5"/>
        <v>-865.16666666666652</v>
      </c>
    </row>
    <row r="83" spans="2:14" outlineLevel="1" x14ac:dyDescent="0.25">
      <c r="B83" s="25" t="s">
        <v>37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2:14" ht="15.75" outlineLevel="1" thickBot="1" x14ac:dyDescent="0.3">
      <c r="B84" s="25" t="s">
        <v>38</v>
      </c>
      <c r="C84" s="25" t="s">
        <v>39</v>
      </c>
      <c r="D84" s="25"/>
      <c r="E84" s="36">
        <f>E76+E82</f>
        <v>0</v>
      </c>
      <c r="F84" s="36">
        <f t="shared" ref="F84:N84" si="6">F76+F82</f>
        <v>5140.1078431372553</v>
      </c>
      <c r="G84" s="36">
        <f t="shared" si="6"/>
        <v>5038.3235294117649</v>
      </c>
      <c r="H84" s="36">
        <f t="shared" si="6"/>
        <v>4936.5392156862745</v>
      </c>
      <c r="I84" s="36">
        <f t="shared" si="6"/>
        <v>4834.7549019607841</v>
      </c>
      <c r="J84" s="36">
        <f t="shared" si="6"/>
        <v>4732.9705882352937</v>
      </c>
      <c r="K84" s="36">
        <f t="shared" si="6"/>
        <v>4631.1862745098042</v>
      </c>
      <c r="L84" s="36">
        <f t="shared" si="6"/>
        <v>4529.4019607843138</v>
      </c>
      <c r="M84" s="36">
        <f t="shared" si="6"/>
        <v>4427.6176470588234</v>
      </c>
      <c r="N84" s="36">
        <f t="shared" si="6"/>
        <v>4325.8333333333339</v>
      </c>
    </row>
    <row r="85" spans="2:14" ht="15.75" outlineLevel="1" thickTop="1" x14ac:dyDescent="0.25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2:14" outlineLevel="1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2:14" outlineLevel="1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2:14" outlineLevel="1" x14ac:dyDescent="0.25">
      <c r="B88" s="25"/>
      <c r="C88" s="26" t="s">
        <v>42</v>
      </c>
      <c r="D88" s="26"/>
      <c r="E88" s="27"/>
      <c r="F88" s="27"/>
      <c r="G88" s="27"/>
      <c r="H88" s="27"/>
      <c r="I88" s="26"/>
      <c r="J88" s="28"/>
      <c r="K88" s="28"/>
      <c r="L88" s="28"/>
      <c r="M88" s="27"/>
      <c r="N88" s="27"/>
    </row>
    <row r="89" spans="2:14" outlineLevel="1" x14ac:dyDescent="0.25">
      <c r="B89" s="25"/>
      <c r="C89" s="29" t="s">
        <v>0</v>
      </c>
      <c r="D89" s="29"/>
      <c r="E89" s="27"/>
      <c r="F89" s="27"/>
      <c r="G89" s="27"/>
      <c r="H89" s="27"/>
      <c r="I89" s="26"/>
      <c r="J89" s="28"/>
      <c r="K89" s="28"/>
      <c r="L89" s="28"/>
      <c r="M89" s="27"/>
      <c r="N89" s="27"/>
    </row>
    <row r="90" spans="2:14" outlineLevel="1" x14ac:dyDescent="0.25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2:14" outlineLevel="1" x14ac:dyDescent="0.25">
      <c r="C91" t="s">
        <v>64</v>
      </c>
      <c r="D91" s="20" t="s">
        <v>66</v>
      </c>
      <c r="E91" s="41">
        <v>-4023</v>
      </c>
    </row>
    <row r="92" spans="2:14" outlineLevel="1" x14ac:dyDescent="0.25">
      <c r="C92" t="s">
        <v>67</v>
      </c>
      <c r="D92" s="20"/>
      <c r="E92" s="42">
        <v>2019</v>
      </c>
    </row>
    <row r="93" spans="2:14" outlineLevel="1" x14ac:dyDescent="0.25">
      <c r="C93" t="s">
        <v>68</v>
      </c>
      <c r="D93" s="20" t="s">
        <v>54</v>
      </c>
      <c r="E93" s="42">
        <f>Input!E8</f>
        <v>38</v>
      </c>
    </row>
    <row r="94" spans="2:14" outlineLevel="1" x14ac:dyDescent="0.25"/>
    <row r="95" spans="2:14" outlineLevel="1" x14ac:dyDescent="0.25">
      <c r="B95" s="25"/>
      <c r="C95" s="25"/>
      <c r="D95" s="25"/>
      <c r="E95" s="30" t="s">
        <v>1</v>
      </c>
      <c r="F95" s="30" t="s">
        <v>2</v>
      </c>
      <c r="G95" s="30" t="s">
        <v>3</v>
      </c>
      <c r="H95" s="30" t="s">
        <v>4</v>
      </c>
      <c r="I95" s="30" t="s">
        <v>5</v>
      </c>
      <c r="J95" s="30" t="s">
        <v>6</v>
      </c>
      <c r="K95" s="30" t="s">
        <v>7</v>
      </c>
      <c r="L95" s="30" t="s">
        <v>8</v>
      </c>
      <c r="M95" s="30" t="s">
        <v>9</v>
      </c>
      <c r="N95" s="30" t="s">
        <v>10</v>
      </c>
    </row>
    <row r="96" spans="2:14" outlineLevel="1" x14ac:dyDescent="0.25">
      <c r="B96" s="25"/>
      <c r="C96" s="25"/>
      <c r="D96" s="25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2:14" outlineLevel="1" x14ac:dyDescent="0.25">
      <c r="B97" s="25"/>
      <c r="C97" s="31" t="s">
        <v>11</v>
      </c>
      <c r="D97" s="31"/>
      <c r="E97" s="39">
        <v>2019</v>
      </c>
      <c r="F97" s="39">
        <v>2020</v>
      </c>
      <c r="G97" s="39">
        <v>2021</v>
      </c>
      <c r="H97" s="39">
        <v>2022</v>
      </c>
      <c r="I97" s="39">
        <v>2023</v>
      </c>
      <c r="J97" s="39">
        <v>2024</v>
      </c>
      <c r="K97" s="39">
        <v>2025</v>
      </c>
      <c r="L97" s="39">
        <v>2026</v>
      </c>
      <c r="M97" s="39">
        <v>2027</v>
      </c>
      <c r="N97" s="39">
        <v>2028</v>
      </c>
    </row>
    <row r="98" spans="2:14" outlineLevel="1" x14ac:dyDescent="0.25">
      <c r="B98" s="25" t="s">
        <v>12</v>
      </c>
      <c r="C98" s="32"/>
      <c r="D98" s="32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2:14" outlineLevel="1" x14ac:dyDescent="0.25">
      <c r="B99" s="25" t="s">
        <v>13</v>
      </c>
      <c r="C99" s="34" t="s">
        <v>14</v>
      </c>
      <c r="D99" s="34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2:14" outlineLevel="1" x14ac:dyDescent="0.25">
      <c r="B100" s="25" t="s">
        <v>15</v>
      </c>
      <c r="C100" s="32" t="s">
        <v>16</v>
      </c>
      <c r="D100" s="32"/>
      <c r="E100" s="37">
        <v>0</v>
      </c>
      <c r="F100" s="33">
        <f>E106</f>
        <v>4023</v>
      </c>
      <c r="G100" s="33">
        <f t="shared" ref="G100:N100" si="7">F106</f>
        <v>4023</v>
      </c>
      <c r="H100" s="33">
        <f t="shared" si="7"/>
        <v>4276</v>
      </c>
      <c r="I100" s="33">
        <f t="shared" si="7"/>
        <v>4276</v>
      </c>
      <c r="J100" s="33">
        <f t="shared" si="7"/>
        <v>4276</v>
      </c>
      <c r="K100" s="33">
        <f t="shared" si="7"/>
        <v>4276</v>
      </c>
      <c r="L100" s="33">
        <f t="shared" si="7"/>
        <v>4276</v>
      </c>
      <c r="M100" s="33">
        <f t="shared" si="7"/>
        <v>4276</v>
      </c>
      <c r="N100" s="33">
        <f t="shared" si="7"/>
        <v>4276</v>
      </c>
    </row>
    <row r="101" spans="2:14" outlineLevel="1" x14ac:dyDescent="0.25">
      <c r="B101" s="25" t="s">
        <v>17</v>
      </c>
      <c r="C101" s="32" t="s">
        <v>18</v>
      </c>
      <c r="D101" s="32"/>
      <c r="E101" s="33">
        <f t="shared" ref="E101:N101" si="8">IF(E97=$E92,-$E91,0)</f>
        <v>4023</v>
      </c>
      <c r="F101" s="33">
        <f>IF(F97=$E92,-$E91,0)</f>
        <v>0</v>
      </c>
      <c r="G101" s="33">
        <v>253</v>
      </c>
      <c r="H101" s="33">
        <f t="shared" si="8"/>
        <v>0</v>
      </c>
      <c r="I101" s="33">
        <f t="shared" si="8"/>
        <v>0</v>
      </c>
      <c r="J101" s="33">
        <f t="shared" si="8"/>
        <v>0</v>
      </c>
      <c r="K101" s="33">
        <f t="shared" si="8"/>
        <v>0</v>
      </c>
      <c r="L101" s="33">
        <f t="shared" si="8"/>
        <v>0</v>
      </c>
      <c r="M101" s="33">
        <f t="shared" si="8"/>
        <v>0</v>
      </c>
      <c r="N101" s="33">
        <f t="shared" si="8"/>
        <v>0</v>
      </c>
    </row>
    <row r="102" spans="2:14" outlineLevel="1" x14ac:dyDescent="0.25">
      <c r="B102" s="25" t="s">
        <v>19</v>
      </c>
      <c r="C102" s="32" t="s">
        <v>20</v>
      </c>
      <c r="D102" s="32"/>
      <c r="E102" s="43"/>
      <c r="F102" s="43"/>
      <c r="G102" s="43"/>
      <c r="H102" s="43"/>
      <c r="I102" s="43"/>
      <c r="J102" s="43"/>
      <c r="K102" s="43"/>
      <c r="L102" s="43"/>
      <c r="M102" s="43"/>
      <c r="N102" s="43"/>
    </row>
    <row r="103" spans="2:14" outlineLevel="1" x14ac:dyDescent="0.25">
      <c r="B103" s="25" t="s">
        <v>21</v>
      </c>
      <c r="C103" s="32" t="s">
        <v>22</v>
      </c>
      <c r="D103" s="32"/>
      <c r="E103" s="43"/>
      <c r="F103" s="43"/>
      <c r="G103" s="43"/>
      <c r="H103" s="43"/>
      <c r="I103" s="43"/>
      <c r="J103" s="43"/>
      <c r="K103" s="43"/>
      <c r="L103" s="43"/>
      <c r="M103" s="43"/>
      <c r="N103" s="43"/>
    </row>
    <row r="104" spans="2:14" outlineLevel="1" x14ac:dyDescent="0.25">
      <c r="B104" s="25" t="s">
        <v>23</v>
      </c>
      <c r="C104" s="32" t="s">
        <v>24</v>
      </c>
      <c r="D104" s="32"/>
      <c r="E104" s="43"/>
      <c r="F104" s="43"/>
      <c r="G104" s="43"/>
      <c r="H104" s="43"/>
      <c r="I104" s="43"/>
      <c r="J104" s="43"/>
      <c r="K104" s="43"/>
      <c r="L104" s="43"/>
      <c r="M104" s="43"/>
      <c r="N104" s="43"/>
    </row>
    <row r="105" spans="2:14" outlineLevel="1" x14ac:dyDescent="0.25">
      <c r="B105" s="25" t="s">
        <v>25</v>
      </c>
      <c r="C105" s="32" t="s">
        <v>26</v>
      </c>
      <c r="D105" s="32"/>
      <c r="E105" s="43"/>
      <c r="F105" s="43"/>
      <c r="G105" s="43"/>
      <c r="H105" s="43"/>
      <c r="I105" s="43"/>
      <c r="J105" s="43"/>
      <c r="K105" s="43"/>
      <c r="L105" s="43"/>
      <c r="M105" s="43"/>
      <c r="N105" s="43"/>
    </row>
    <row r="106" spans="2:14" outlineLevel="1" x14ac:dyDescent="0.25">
      <c r="B106" s="25" t="s">
        <v>27</v>
      </c>
      <c r="C106" s="32" t="s">
        <v>28</v>
      </c>
      <c r="D106" s="32"/>
      <c r="E106" s="35">
        <f>SUM(E100:E105)</f>
        <v>4023</v>
      </c>
      <c r="F106" s="35">
        <f t="shared" ref="F106" si="9">SUM(F100:F105)</f>
        <v>4023</v>
      </c>
      <c r="G106" s="35">
        <f t="shared" ref="G106" si="10">SUM(G100:G105)</f>
        <v>4276</v>
      </c>
      <c r="H106" s="35">
        <f t="shared" ref="H106" si="11">SUM(H100:H105)</f>
        <v>4276</v>
      </c>
      <c r="I106" s="35">
        <f t="shared" ref="I106" si="12">SUM(I100:I105)</f>
        <v>4276</v>
      </c>
      <c r="J106" s="35">
        <f t="shared" ref="J106" si="13">SUM(J100:J105)</f>
        <v>4276</v>
      </c>
      <c r="K106" s="35">
        <f t="shared" ref="K106" si="14">SUM(K100:K105)</f>
        <v>4276</v>
      </c>
      <c r="L106" s="35">
        <f t="shared" ref="L106" si="15">SUM(L100:L105)</f>
        <v>4276</v>
      </c>
      <c r="M106" s="35">
        <f t="shared" ref="M106" si="16">SUM(M100:M105)</f>
        <v>4276</v>
      </c>
      <c r="N106" s="35">
        <f t="shared" ref="N106" si="17">SUM(N100:N105)</f>
        <v>4276</v>
      </c>
    </row>
    <row r="107" spans="2:14" outlineLevel="1" x14ac:dyDescent="0.25">
      <c r="B107" s="25" t="s">
        <v>29</v>
      </c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2:14" outlineLevel="1" x14ac:dyDescent="0.25">
      <c r="B108" s="25" t="s">
        <v>30</v>
      </c>
      <c r="C108" s="34" t="s">
        <v>31</v>
      </c>
      <c r="D108" s="34"/>
      <c r="E108" s="33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2:14" outlineLevel="1" x14ac:dyDescent="0.25">
      <c r="B109" s="25" t="s">
        <v>32</v>
      </c>
      <c r="C109" s="32" t="s">
        <v>16</v>
      </c>
      <c r="D109" s="32"/>
      <c r="E109" s="37">
        <v>0</v>
      </c>
      <c r="F109" s="33">
        <f>E112</f>
        <v>-52.934210526315788</v>
      </c>
      <c r="G109" s="33">
        <f t="shared" ref="G109:N109" si="18">F112</f>
        <v>-158.80263157894737</v>
      </c>
      <c r="H109" s="33">
        <f t="shared" si="18"/>
        <v>-268</v>
      </c>
      <c r="I109" s="33">
        <f t="shared" si="18"/>
        <v>-380.5263157894737</v>
      </c>
      <c r="J109" s="33">
        <f t="shared" si="18"/>
        <v>-493.0526315789474</v>
      </c>
      <c r="K109" s="33">
        <f t="shared" si="18"/>
        <v>-605.57894736842104</v>
      </c>
      <c r="L109" s="33">
        <f t="shared" si="18"/>
        <v>-718.10526315789468</v>
      </c>
      <c r="M109" s="33">
        <f t="shared" si="18"/>
        <v>-830.63157894736833</v>
      </c>
      <c r="N109" s="33">
        <f t="shared" si="18"/>
        <v>-943.15789473684197</v>
      </c>
    </row>
    <row r="110" spans="2:14" outlineLevel="1" x14ac:dyDescent="0.25">
      <c r="B110" s="25" t="s">
        <v>33</v>
      </c>
      <c r="C110" s="32" t="s">
        <v>34</v>
      </c>
      <c r="D110" s="32"/>
      <c r="E110" s="33">
        <f t="shared" ref="E110:N110" si="19">-(E100+0.5*E101)/$E93</f>
        <v>-52.934210526315788</v>
      </c>
      <c r="F110" s="33">
        <f>-(F100+0.5*F101)/$E93</f>
        <v>-105.86842105263158</v>
      </c>
      <c r="G110" s="33">
        <f>-(G100+0.5*G101)/$E93</f>
        <v>-109.19736842105263</v>
      </c>
      <c r="H110" s="33">
        <f t="shared" si="19"/>
        <v>-112.52631578947368</v>
      </c>
      <c r="I110" s="33">
        <f t="shared" si="19"/>
        <v>-112.52631578947368</v>
      </c>
      <c r="J110" s="33">
        <f t="shared" si="19"/>
        <v>-112.52631578947368</v>
      </c>
      <c r="K110" s="33">
        <f t="shared" si="19"/>
        <v>-112.52631578947368</v>
      </c>
      <c r="L110" s="33">
        <f t="shared" si="19"/>
        <v>-112.52631578947368</v>
      </c>
      <c r="M110" s="33">
        <f t="shared" si="19"/>
        <v>-112.52631578947368</v>
      </c>
      <c r="N110" s="33">
        <f t="shared" si="19"/>
        <v>-112.52631578947368</v>
      </c>
    </row>
    <row r="111" spans="2:14" outlineLevel="1" x14ac:dyDescent="0.25">
      <c r="B111" s="25" t="s">
        <v>35</v>
      </c>
      <c r="C111" s="32" t="s">
        <v>26</v>
      </c>
      <c r="D111" s="32"/>
      <c r="E111" s="43"/>
      <c r="F111" s="43"/>
      <c r="G111" s="43"/>
      <c r="H111" s="43"/>
      <c r="I111" s="43"/>
      <c r="J111" s="43"/>
      <c r="K111" s="43"/>
      <c r="L111" s="43"/>
      <c r="M111" s="43"/>
      <c r="N111" s="43"/>
    </row>
    <row r="112" spans="2:14" outlineLevel="1" x14ac:dyDescent="0.25">
      <c r="B112" s="25" t="s">
        <v>36</v>
      </c>
      <c r="C112" s="32" t="s">
        <v>28</v>
      </c>
      <c r="D112" s="32"/>
      <c r="E112" s="35">
        <f>SUM(E109:E111)</f>
        <v>-52.934210526315788</v>
      </c>
      <c r="F112" s="35">
        <f t="shared" ref="F112" si="20">SUM(F109:F111)</f>
        <v>-158.80263157894737</v>
      </c>
      <c r="G112" s="35">
        <f t="shared" ref="G112" si="21">SUM(G109:G111)</f>
        <v>-268</v>
      </c>
      <c r="H112" s="35">
        <f t="shared" ref="H112" si="22">SUM(H109:H111)</f>
        <v>-380.5263157894737</v>
      </c>
      <c r="I112" s="35">
        <f t="shared" ref="I112" si="23">SUM(I109:I111)</f>
        <v>-493.0526315789474</v>
      </c>
      <c r="J112" s="35">
        <f t="shared" ref="J112" si="24">SUM(J109:J111)</f>
        <v>-605.57894736842104</v>
      </c>
      <c r="K112" s="35">
        <f t="shared" ref="K112" si="25">SUM(K109:K111)</f>
        <v>-718.10526315789468</v>
      </c>
      <c r="L112" s="35">
        <f t="shared" ref="L112" si="26">SUM(L109:L111)</f>
        <v>-830.63157894736833</v>
      </c>
      <c r="M112" s="35">
        <f t="shared" ref="M112" si="27">SUM(M109:M111)</f>
        <v>-943.15789473684197</v>
      </c>
      <c r="N112" s="35">
        <f t="shared" ref="N112" si="28">SUM(N109:N111)</f>
        <v>-1055.6842105263156</v>
      </c>
    </row>
    <row r="113" spans="2:14" outlineLevel="1" x14ac:dyDescent="0.25">
      <c r="B113" s="25" t="s">
        <v>37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spans="2:14" ht="15.75" outlineLevel="1" thickBot="1" x14ac:dyDescent="0.3">
      <c r="B114" s="25" t="s">
        <v>38</v>
      </c>
      <c r="C114" s="25" t="s">
        <v>39</v>
      </c>
      <c r="D114" s="25"/>
      <c r="E114" s="36">
        <f>E106+E112</f>
        <v>3970.0657894736842</v>
      </c>
      <c r="F114" s="36">
        <f t="shared" ref="F114:N114" si="29">F106+F112</f>
        <v>3864.1973684210525</v>
      </c>
      <c r="G114" s="36">
        <f t="shared" si="29"/>
        <v>4008</v>
      </c>
      <c r="H114" s="36">
        <f t="shared" si="29"/>
        <v>3895.4736842105262</v>
      </c>
      <c r="I114" s="36">
        <f t="shared" si="29"/>
        <v>3782.9473684210525</v>
      </c>
      <c r="J114" s="36">
        <f t="shared" si="29"/>
        <v>3670.4210526315792</v>
      </c>
      <c r="K114" s="36">
        <f t="shared" si="29"/>
        <v>3557.8947368421054</v>
      </c>
      <c r="L114" s="36">
        <f t="shared" si="29"/>
        <v>3445.3684210526317</v>
      </c>
      <c r="M114" s="36">
        <f t="shared" si="29"/>
        <v>3332.8421052631579</v>
      </c>
      <c r="N114" s="36">
        <f t="shared" si="29"/>
        <v>3220.3157894736842</v>
      </c>
    </row>
    <row r="115" spans="2:14" ht="15.75" outlineLevel="1" thickTop="1" x14ac:dyDescent="0.25"/>
    <row r="116" spans="2:14" ht="15.75" x14ac:dyDescent="0.25">
      <c r="C116" s="16" t="s">
        <v>69</v>
      </c>
      <c r="D116" s="16"/>
    </row>
    <row r="117" spans="2:14" x14ac:dyDescent="0.25">
      <c r="E117">
        <v>2019</v>
      </c>
      <c r="F117">
        <v>2020</v>
      </c>
      <c r="G117">
        <v>2021</v>
      </c>
      <c r="H117">
        <v>2022</v>
      </c>
      <c r="I117">
        <v>2023</v>
      </c>
      <c r="J117">
        <v>2024</v>
      </c>
      <c r="K117">
        <v>2025</v>
      </c>
      <c r="L117">
        <v>2026</v>
      </c>
      <c r="M117">
        <v>2027</v>
      </c>
      <c r="N117">
        <v>2028</v>
      </c>
    </row>
    <row r="118" spans="2:14" outlineLevel="1" x14ac:dyDescent="0.25">
      <c r="C118" t="s">
        <v>76</v>
      </c>
      <c r="D118" s="20" t="s">
        <v>49</v>
      </c>
      <c r="E118" s="47">
        <f>Input!$D$17</f>
        <v>5.4631999999999993E-2</v>
      </c>
      <c r="F118" s="47">
        <f>Input!$D$17</f>
        <v>5.4631999999999993E-2</v>
      </c>
      <c r="G118" s="47">
        <f>Input!$D$17</f>
        <v>5.4631999999999993E-2</v>
      </c>
      <c r="H118" s="47">
        <f>Input!$D$17</f>
        <v>5.4631999999999993E-2</v>
      </c>
      <c r="I118" s="47">
        <f>Input!$D$17</f>
        <v>5.4631999999999993E-2</v>
      </c>
      <c r="J118" s="47">
        <f>Input!$D$17</f>
        <v>5.4631999999999993E-2</v>
      </c>
      <c r="K118" s="47">
        <f>Input!$D$17</f>
        <v>5.4631999999999993E-2</v>
      </c>
      <c r="L118" s="47">
        <f>Input!$D$17</f>
        <v>5.4631999999999993E-2</v>
      </c>
      <c r="M118" s="47">
        <f>Input!$D$17</f>
        <v>5.4631999999999993E-2</v>
      </c>
      <c r="N118" s="47">
        <f>Input!$D$17</f>
        <v>5.4631999999999993E-2</v>
      </c>
    </row>
    <row r="119" spans="2:14" outlineLevel="1" x14ac:dyDescent="0.25"/>
    <row r="120" spans="2:14" outlineLevel="1" x14ac:dyDescent="0.25">
      <c r="C120" s="46" t="s">
        <v>70</v>
      </c>
    </row>
    <row r="121" spans="2:14" outlineLevel="1" x14ac:dyDescent="0.25"/>
    <row r="122" spans="2:14" outlineLevel="1" x14ac:dyDescent="0.25">
      <c r="C122" t="s">
        <v>71</v>
      </c>
      <c r="D122" s="20" t="s">
        <v>66</v>
      </c>
      <c r="E122" s="44">
        <f t="shared" ref="E122:N122" si="30">E28+E54</f>
        <v>5235.925234331462</v>
      </c>
      <c r="F122" s="44">
        <f t="shared" si="30"/>
        <v>5112.3636941445748</v>
      </c>
      <c r="G122" s="44">
        <f t="shared" si="30"/>
        <v>4988.8021539576876</v>
      </c>
      <c r="H122" s="44">
        <f t="shared" si="30"/>
        <v>4865.2406137708022</v>
      </c>
      <c r="I122" s="44">
        <f t="shared" si="30"/>
        <v>4741.6790735839149</v>
      </c>
      <c r="J122" s="44">
        <f t="shared" si="30"/>
        <v>4618.1175333970277</v>
      </c>
      <c r="K122" s="44">
        <f t="shared" si="30"/>
        <v>4494.5559932101405</v>
      </c>
      <c r="L122" s="44">
        <f t="shared" si="30"/>
        <v>4370.9944530232542</v>
      </c>
      <c r="M122" s="44">
        <f t="shared" si="30"/>
        <v>4247.4329128363679</v>
      </c>
      <c r="N122" s="44">
        <f t="shared" si="30"/>
        <v>4123.8713726494807</v>
      </c>
    </row>
    <row r="123" spans="2:14" outlineLevel="1" x14ac:dyDescent="0.25">
      <c r="C123" t="s">
        <v>72</v>
      </c>
      <c r="D123" s="20" t="s">
        <v>66</v>
      </c>
      <c r="E123" s="45">
        <f>E122*0.5</f>
        <v>2617.962617165731</v>
      </c>
      <c r="F123" s="44">
        <f>AVERAGE(E122:F122)</f>
        <v>5174.1444642380184</v>
      </c>
      <c r="G123" s="44">
        <f t="shared" ref="G123:N123" si="31">AVERAGE(F122:G122)</f>
        <v>5050.5829240511312</v>
      </c>
      <c r="H123" s="44">
        <f t="shared" si="31"/>
        <v>4927.0213838642449</v>
      </c>
      <c r="I123" s="44">
        <f t="shared" si="31"/>
        <v>4803.4598436773585</v>
      </c>
      <c r="J123" s="44">
        <f t="shared" si="31"/>
        <v>4679.8983034904713</v>
      </c>
      <c r="K123" s="44">
        <f t="shared" si="31"/>
        <v>4556.3367633035841</v>
      </c>
      <c r="L123" s="44">
        <f t="shared" si="31"/>
        <v>4432.7752231166978</v>
      </c>
      <c r="M123" s="44">
        <f t="shared" si="31"/>
        <v>4309.2136829298106</v>
      </c>
      <c r="N123" s="44">
        <f t="shared" si="31"/>
        <v>4185.6521427429243</v>
      </c>
    </row>
    <row r="124" spans="2:14" outlineLevel="1" x14ac:dyDescent="0.25"/>
    <row r="125" spans="2:14" outlineLevel="1" x14ac:dyDescent="0.25"/>
    <row r="126" spans="2:14" outlineLevel="1" x14ac:dyDescent="0.25">
      <c r="C126" t="s">
        <v>34</v>
      </c>
      <c r="D126" s="20" t="s">
        <v>66</v>
      </c>
      <c r="E126" s="44">
        <f>-(E24+E50)</f>
        <v>61.780770093443394</v>
      </c>
      <c r="F126" s="44">
        <f>-(F24+F50)</f>
        <v>123.56154018688679</v>
      </c>
      <c r="G126" s="44">
        <f t="shared" ref="G126:N126" si="32">-(G24+G50)</f>
        <v>123.56154018688679</v>
      </c>
      <c r="H126" s="44">
        <f t="shared" si="32"/>
        <v>123.56154018688679</v>
      </c>
      <c r="I126" s="44">
        <f t="shared" si="32"/>
        <v>123.56154018688679</v>
      </c>
      <c r="J126" s="44">
        <f t="shared" si="32"/>
        <v>123.56154018688679</v>
      </c>
      <c r="K126" s="44">
        <f t="shared" si="32"/>
        <v>123.56154018688679</v>
      </c>
      <c r="L126" s="44">
        <f t="shared" si="32"/>
        <v>123.56154018688679</v>
      </c>
      <c r="M126" s="44">
        <f t="shared" si="32"/>
        <v>123.56154018688679</v>
      </c>
      <c r="N126" s="44">
        <f t="shared" si="32"/>
        <v>123.56154018688679</v>
      </c>
    </row>
    <row r="127" spans="2:14" outlineLevel="1" x14ac:dyDescent="0.25">
      <c r="C127" t="s">
        <v>73</v>
      </c>
      <c r="D127" s="20" t="s">
        <v>66</v>
      </c>
      <c r="E127" s="40">
        <f>E118*E123</f>
        <v>143.02453370099821</v>
      </c>
      <c r="F127" s="40">
        <f t="shared" ref="F127:N127" si="33">F118*F123</f>
        <v>282.67386037025136</v>
      </c>
      <c r="G127" s="40">
        <f t="shared" si="33"/>
        <v>275.92344630676138</v>
      </c>
      <c r="H127" s="40">
        <f t="shared" si="33"/>
        <v>269.17303224327139</v>
      </c>
      <c r="I127" s="40">
        <f t="shared" si="33"/>
        <v>262.42261817978141</v>
      </c>
      <c r="J127" s="40">
        <f t="shared" si="33"/>
        <v>255.6722041162914</v>
      </c>
      <c r="K127" s="40">
        <f t="shared" si="33"/>
        <v>248.92179005280138</v>
      </c>
      <c r="L127" s="40">
        <f t="shared" si="33"/>
        <v>242.1713759893114</v>
      </c>
      <c r="M127" s="40">
        <f t="shared" si="33"/>
        <v>235.42096192582139</v>
      </c>
      <c r="N127" s="40">
        <f t="shared" si="33"/>
        <v>228.6705478623314</v>
      </c>
    </row>
    <row r="128" spans="2:14" ht="15.75" outlineLevel="1" thickBot="1" x14ac:dyDescent="0.3">
      <c r="C128" t="s">
        <v>74</v>
      </c>
      <c r="D128" s="20" t="s">
        <v>66</v>
      </c>
      <c r="E128" s="50">
        <f>SUM(E126:E127)</f>
        <v>204.80530379444161</v>
      </c>
      <c r="F128" s="36">
        <f t="shared" ref="F128:N128" si="34">SUM(F126:F127)</f>
        <v>406.23540055713818</v>
      </c>
      <c r="G128" s="36">
        <f t="shared" si="34"/>
        <v>399.48498649364819</v>
      </c>
      <c r="H128" s="36">
        <f t="shared" si="34"/>
        <v>392.73457243015821</v>
      </c>
      <c r="I128" s="36">
        <f t="shared" si="34"/>
        <v>385.98415836666823</v>
      </c>
      <c r="J128" s="36">
        <f t="shared" si="34"/>
        <v>379.23374430317818</v>
      </c>
      <c r="K128" s="36">
        <f t="shared" si="34"/>
        <v>372.48333023968814</v>
      </c>
      <c r="L128" s="36">
        <f t="shared" si="34"/>
        <v>365.73291617619816</v>
      </c>
      <c r="M128" s="36">
        <f t="shared" si="34"/>
        <v>358.98250211270818</v>
      </c>
      <c r="N128" s="36">
        <f t="shared" si="34"/>
        <v>352.23208804921819</v>
      </c>
    </row>
    <row r="129" spans="3:14" ht="15.75" outlineLevel="1" thickTop="1" x14ac:dyDescent="0.25"/>
    <row r="130" spans="3:14" outlineLevel="1" x14ac:dyDescent="0.25">
      <c r="C130" s="46" t="s">
        <v>75</v>
      </c>
    </row>
    <row r="131" spans="3:14" outlineLevel="1" x14ac:dyDescent="0.25"/>
    <row r="132" spans="3:14" outlineLevel="1" x14ac:dyDescent="0.25">
      <c r="C132" t="s">
        <v>71</v>
      </c>
      <c r="D132" s="20" t="s">
        <v>66</v>
      </c>
      <c r="E132" s="44">
        <f>E84+E114</f>
        <v>3970.0657894736842</v>
      </c>
      <c r="F132" s="44">
        <f>F84+F114</f>
        <v>9004.3052115583087</v>
      </c>
      <c r="G132" s="44">
        <f t="shared" ref="G132:N132" si="35">G84+G114</f>
        <v>9046.3235294117658</v>
      </c>
      <c r="H132" s="44">
        <f t="shared" si="35"/>
        <v>8832.0128998968012</v>
      </c>
      <c r="I132" s="44">
        <f t="shared" si="35"/>
        <v>8617.7022703818366</v>
      </c>
      <c r="J132" s="44">
        <f t="shared" si="35"/>
        <v>8403.3916408668738</v>
      </c>
      <c r="K132" s="44">
        <f t="shared" si="35"/>
        <v>8189.0810113519092</v>
      </c>
      <c r="L132" s="44">
        <f t="shared" si="35"/>
        <v>7974.7703818369455</v>
      </c>
      <c r="M132" s="44">
        <f t="shared" si="35"/>
        <v>7760.4597523219818</v>
      </c>
      <c r="N132" s="44">
        <f t="shared" si="35"/>
        <v>7546.1491228070181</v>
      </c>
    </row>
    <row r="133" spans="3:14" outlineLevel="1" x14ac:dyDescent="0.25">
      <c r="C133" t="s">
        <v>72</v>
      </c>
      <c r="D133" s="20" t="s">
        <v>66</v>
      </c>
      <c r="E133" s="45">
        <f>E132*0.5</f>
        <v>1985.0328947368421</v>
      </c>
      <c r="F133" s="44">
        <f>AVERAGE(E132:F132)</f>
        <v>6487.185500515996</v>
      </c>
      <c r="G133" s="44">
        <f t="shared" ref="G133" si="36">AVERAGE(F132:G132)</f>
        <v>9025.3143704850372</v>
      </c>
      <c r="H133" s="44">
        <f t="shared" ref="H133" si="37">AVERAGE(G132:H132)</f>
        <v>8939.1682146542844</v>
      </c>
      <c r="I133" s="44">
        <f t="shared" ref="I133" si="38">AVERAGE(H132:I132)</f>
        <v>8724.857585139318</v>
      </c>
      <c r="J133" s="44">
        <f t="shared" ref="J133" si="39">AVERAGE(I132:J132)</f>
        <v>8510.5469556243552</v>
      </c>
      <c r="K133" s="44">
        <f t="shared" ref="K133" si="40">AVERAGE(J132:K132)</f>
        <v>8296.2363261093924</v>
      </c>
      <c r="L133" s="44">
        <f t="shared" ref="L133" si="41">AVERAGE(K132:L132)</f>
        <v>8081.9256965944278</v>
      </c>
      <c r="M133" s="44">
        <f t="shared" ref="M133" si="42">AVERAGE(L132:M132)</f>
        <v>7867.6150670794632</v>
      </c>
      <c r="N133" s="44">
        <f t="shared" ref="N133" si="43">AVERAGE(M132:N132)</f>
        <v>7653.3044375645004</v>
      </c>
    </row>
    <row r="134" spans="3:14" outlineLevel="1" x14ac:dyDescent="0.25"/>
    <row r="135" spans="3:14" outlineLevel="1" x14ac:dyDescent="0.25"/>
    <row r="136" spans="3:14" outlineLevel="1" x14ac:dyDescent="0.25">
      <c r="C136" t="s">
        <v>34</v>
      </c>
      <c r="D136" s="20" t="s">
        <v>66</v>
      </c>
      <c r="E136" s="44">
        <f>-(E80+E110)</f>
        <v>52.934210526315788</v>
      </c>
      <c r="F136" s="44">
        <f>-(F80+F110)</f>
        <v>156.76057791537667</v>
      </c>
      <c r="G136" s="44">
        <f t="shared" ref="G136:N136" si="44">-(G80+G110)</f>
        <v>210.98168214654282</v>
      </c>
      <c r="H136" s="44">
        <f t="shared" si="44"/>
        <v>214.31062951496386</v>
      </c>
      <c r="I136" s="44">
        <f t="shared" si="44"/>
        <v>214.31062951496386</v>
      </c>
      <c r="J136" s="44">
        <f t="shared" si="44"/>
        <v>214.31062951496386</v>
      </c>
      <c r="K136" s="44">
        <f t="shared" si="44"/>
        <v>214.31062951496386</v>
      </c>
      <c r="L136" s="44">
        <f t="shared" si="44"/>
        <v>214.31062951496386</v>
      </c>
      <c r="M136" s="44">
        <f t="shared" si="44"/>
        <v>214.31062951496386</v>
      </c>
      <c r="N136" s="44">
        <f t="shared" si="44"/>
        <v>214.31062951496386</v>
      </c>
    </row>
    <row r="137" spans="3:14" outlineLevel="1" x14ac:dyDescent="0.25">
      <c r="C137" t="s">
        <v>73</v>
      </c>
      <c r="D137" s="20" t="s">
        <v>66</v>
      </c>
      <c r="E137" s="40">
        <f>E118*E133</f>
        <v>108.44631710526315</v>
      </c>
      <c r="F137" s="40">
        <f>F118*F133</f>
        <v>354.40791826418985</v>
      </c>
      <c r="G137" s="40">
        <f t="shared" ref="G137:N137" si="45">G118*G133</f>
        <v>493.07097468833848</v>
      </c>
      <c r="H137" s="40">
        <f t="shared" si="45"/>
        <v>488.3646379029928</v>
      </c>
      <c r="I137" s="40">
        <f t="shared" si="45"/>
        <v>476.65641959133114</v>
      </c>
      <c r="J137" s="40">
        <f t="shared" si="45"/>
        <v>464.94820127966972</v>
      </c>
      <c r="K137" s="40">
        <f t="shared" si="45"/>
        <v>453.23998296800829</v>
      </c>
      <c r="L137" s="40">
        <f t="shared" si="45"/>
        <v>441.5317646563467</v>
      </c>
      <c r="M137" s="40">
        <f t="shared" si="45"/>
        <v>429.82354634468516</v>
      </c>
      <c r="N137" s="40">
        <f t="shared" si="45"/>
        <v>418.11532803302373</v>
      </c>
    </row>
    <row r="138" spans="3:14" ht="15.75" outlineLevel="1" thickBot="1" x14ac:dyDescent="0.3">
      <c r="C138" t="s">
        <v>74</v>
      </c>
      <c r="D138" s="20" t="s">
        <v>66</v>
      </c>
      <c r="E138" s="50">
        <f>SUM(E136:E137)</f>
        <v>161.38052763157893</v>
      </c>
      <c r="F138" s="36">
        <f t="shared" ref="F138" si="46">SUM(F136:F137)</f>
        <v>511.16849617956655</v>
      </c>
      <c r="G138" s="36">
        <f t="shared" ref="G138" si="47">SUM(G136:G137)</f>
        <v>704.0526568348813</v>
      </c>
      <c r="H138" s="36">
        <f t="shared" ref="H138" si="48">SUM(H136:H137)</f>
        <v>702.67526741795666</v>
      </c>
      <c r="I138" s="36">
        <f t="shared" ref="I138" si="49">SUM(I136:I137)</f>
        <v>690.96704910629501</v>
      </c>
      <c r="J138" s="36">
        <f t="shared" ref="J138" si="50">SUM(J136:J137)</f>
        <v>679.25883079463358</v>
      </c>
      <c r="K138" s="36">
        <f t="shared" ref="K138" si="51">SUM(K136:K137)</f>
        <v>667.55061248297216</v>
      </c>
      <c r="L138" s="36">
        <f t="shared" ref="L138" si="52">SUM(L136:L137)</f>
        <v>655.84239417131062</v>
      </c>
      <c r="M138" s="36">
        <f t="shared" ref="M138" si="53">SUM(M136:M137)</f>
        <v>644.13417585964908</v>
      </c>
      <c r="N138" s="36">
        <f t="shared" ref="N138" si="54">SUM(N136:N137)</f>
        <v>632.42595754798754</v>
      </c>
    </row>
    <row r="139" spans="3:14" ht="15.75" outlineLevel="1" thickTop="1" x14ac:dyDescent="0.25"/>
    <row r="140" spans="3:14" x14ac:dyDescent="0.25">
      <c r="C140" t="s">
        <v>77</v>
      </c>
      <c r="D140" s="20" t="s">
        <v>66</v>
      </c>
      <c r="E140" s="44">
        <f>E138-E128</f>
        <v>-43.424776162862685</v>
      </c>
      <c r="F140" s="44">
        <f t="shared" ref="F140:N140" si="55">F138-F128</f>
        <v>104.93309562242837</v>
      </c>
      <c r="G140" s="44">
        <f t="shared" si="55"/>
        <v>304.56767034123311</v>
      </c>
      <c r="H140" s="44">
        <f t="shared" si="55"/>
        <v>309.94069498779845</v>
      </c>
      <c r="I140" s="44">
        <f t="shared" si="55"/>
        <v>304.98289073962678</v>
      </c>
      <c r="J140" s="44">
        <f t="shared" si="55"/>
        <v>300.0250864914554</v>
      </c>
      <c r="K140" s="44">
        <f t="shared" si="55"/>
        <v>295.06728224328401</v>
      </c>
      <c r="L140" s="44">
        <f t="shared" si="55"/>
        <v>290.10947799511246</v>
      </c>
      <c r="M140" s="44">
        <f t="shared" si="55"/>
        <v>285.1516737469409</v>
      </c>
      <c r="N140" s="44">
        <f t="shared" si="55"/>
        <v>280.19386949876935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5"/>
  <sheetViews>
    <sheetView workbookViewId="0">
      <selection activeCell="C15" sqref="C15"/>
    </sheetView>
  </sheetViews>
  <sheetFormatPr defaultRowHeight="15" x14ac:dyDescent="0.25"/>
  <cols>
    <col min="3" max="3" width="26.5703125" bestFit="1" customWidth="1"/>
    <col min="4" max="4" width="13.28515625" bestFit="1" customWidth="1"/>
    <col min="5" max="5" width="37.28515625" bestFit="1" customWidth="1"/>
  </cols>
  <sheetData>
    <row r="2" spans="3:7" x14ac:dyDescent="0.25">
      <c r="C2" s="46" t="s">
        <v>11</v>
      </c>
      <c r="D2" s="46" t="s">
        <v>64</v>
      </c>
      <c r="E2" s="46" t="s">
        <v>79</v>
      </c>
      <c r="F2" s="46" t="s">
        <v>91</v>
      </c>
      <c r="G2" s="46" t="s">
        <v>92</v>
      </c>
    </row>
    <row r="3" spans="3:7" x14ac:dyDescent="0.25">
      <c r="C3" t="s">
        <v>78</v>
      </c>
      <c r="D3" s="40">
        <v>5191000</v>
      </c>
      <c r="E3" t="s">
        <v>89</v>
      </c>
      <c r="F3">
        <v>2020</v>
      </c>
      <c r="G3" t="s">
        <v>93</v>
      </c>
    </row>
    <row r="5" spans="3:7" x14ac:dyDescent="0.25">
      <c r="C5" s="46" t="s">
        <v>80</v>
      </c>
    </row>
    <row r="6" spans="3:7" x14ac:dyDescent="0.25">
      <c r="C6" t="s">
        <v>81</v>
      </c>
      <c r="D6" s="40">
        <v>250000</v>
      </c>
      <c r="E6" t="s">
        <v>87</v>
      </c>
      <c r="F6">
        <v>2019</v>
      </c>
      <c r="G6" t="s">
        <v>94</v>
      </c>
    </row>
    <row r="7" spans="3:7" x14ac:dyDescent="0.25">
      <c r="C7" t="s">
        <v>81</v>
      </c>
      <c r="D7" s="40">
        <v>221000</v>
      </c>
      <c r="E7" t="s">
        <v>88</v>
      </c>
      <c r="F7">
        <v>2019</v>
      </c>
      <c r="G7" t="s">
        <v>94</v>
      </c>
    </row>
    <row r="8" spans="3:7" x14ac:dyDescent="0.25">
      <c r="C8" t="s">
        <v>83</v>
      </c>
      <c r="D8" s="40">
        <v>1200000</v>
      </c>
      <c r="E8" t="s">
        <v>82</v>
      </c>
      <c r="F8">
        <v>2019</v>
      </c>
      <c r="G8" t="s">
        <v>94</v>
      </c>
    </row>
    <row r="9" spans="3:7" x14ac:dyDescent="0.25">
      <c r="C9" t="s">
        <v>84</v>
      </c>
      <c r="D9" s="40">
        <v>950000</v>
      </c>
      <c r="E9" t="s">
        <v>82</v>
      </c>
      <c r="F9">
        <v>2019</v>
      </c>
      <c r="G9" t="s">
        <v>94</v>
      </c>
    </row>
    <row r="10" spans="3:7" x14ac:dyDescent="0.25">
      <c r="C10" t="s">
        <v>85</v>
      </c>
      <c r="D10" s="40">
        <v>725000</v>
      </c>
      <c r="E10" t="s">
        <v>82</v>
      </c>
      <c r="F10">
        <v>2019</v>
      </c>
      <c r="G10" t="s">
        <v>94</v>
      </c>
    </row>
    <row r="11" spans="3:7" x14ac:dyDescent="0.25">
      <c r="C11" t="s">
        <v>86</v>
      </c>
      <c r="D11" s="40">
        <v>677025</v>
      </c>
      <c r="E11" t="s">
        <v>82</v>
      </c>
      <c r="F11">
        <v>2019</v>
      </c>
      <c r="G11" t="s">
        <v>94</v>
      </c>
    </row>
    <row r="12" spans="3:7" x14ac:dyDescent="0.25">
      <c r="C12" t="s">
        <v>96</v>
      </c>
      <c r="D12" s="48">
        <f>SUM(D6:D11)</f>
        <v>4023025</v>
      </c>
    </row>
    <row r="14" spans="3:7" x14ac:dyDescent="0.25">
      <c r="C14" t="s">
        <v>97</v>
      </c>
      <c r="D14" s="49">
        <v>253302</v>
      </c>
      <c r="E14" t="s">
        <v>90</v>
      </c>
      <c r="F14">
        <v>2021</v>
      </c>
      <c r="G14" t="s">
        <v>93</v>
      </c>
    </row>
    <row r="15" spans="3:7" x14ac:dyDescent="0.25">
      <c r="C15" t="s">
        <v>95</v>
      </c>
      <c r="D15" s="51">
        <f>SUM(D12:D14)</f>
        <v>4276327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6YNFE3WTN53P-2032442789-292</_dlc_DocId>
    <_dlc_DocIdUrl xmlns="2bc3004b-9ad1-483e-becf-bfd5ad8c6084">
      <Url>https://epcorweb/en-ca/departments/natgas/sites/ON/ONReg/_layouts/15/DocIdRedir.aspx?ID=6YNFE3WTN53P-2032442789-292</Url>
      <Description>6YNFE3WTN53P-2032442789-292</Description>
    </_dlc_DocIdUrl>
  </documentManagement>
</p:properties>
</file>

<file path=customXml/itemProps1.xml><?xml version="1.0" encoding="utf-8"?>
<ds:datastoreItem xmlns:ds="http://schemas.openxmlformats.org/officeDocument/2006/customXml" ds:itemID="{D61D4EC1-7002-41C2-8151-91B613F67D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5FC4ECC-244A-4BFE-9CC9-B0ED444702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0F0CE-2DC6-4148-9385-72FF4595C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C1A58D-7DDD-4C55-BD9E-B25966DD76A7}">
  <ds:schemaRefs>
    <ds:schemaRef ds:uri="http://purl.org/dc/terms/"/>
    <ds:schemaRef ds:uri="5439dcb1-57cb-40ed-87e6-3a760137f3f8"/>
    <ds:schemaRef ds:uri="http://purl.org/dc/dcmitype/"/>
    <ds:schemaRef ds:uri="2bc3004b-9ad1-483e-becf-bfd5ad8c608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Calculations</vt:lpstr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2015-06-05T18:17:20Z</dcterms:created>
  <dcterms:modified xsi:type="dcterms:W3CDTF">2022-09-16T13:50:16Z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5b0929bb-6198-41ac-b469-2a3c92e1876d</vt:lpwstr>
  </property>
</Properties>
</file>